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 Type="http://schemas.openxmlformats.org/package/2006/relationships/digital-signature/origin" Target="/package/services/digital-signature/origin.psdsor" Id="R898d5f7133564877" /></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4355" windowHeight="6540" firstSheet="3" activeTab="5"/>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externalReferences>
    <externalReference r:id="rId7"/>
  </externalReferences>
  <calcPr calcId="144525" calcOnSave="0"/>
</workbook>
</file>

<file path=xl/calcChain.xml><?xml version="1.0" encoding="utf-8"?>
<calcChain xmlns="http://schemas.openxmlformats.org/spreadsheetml/2006/main">
  <c r="D4" i="4" l="1"/>
  <c r="D3" i="4" l="1"/>
  <c r="D9" i="4"/>
  <c r="H8" i="4"/>
  <c r="F21" i="4" l="1"/>
  <c r="F3" i="1"/>
  <c r="D28" i="1"/>
  <c r="E20" i="4" l="1"/>
  <c r="E21" i="4"/>
  <c r="F57" i="3" l="1"/>
  <c r="F52"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38" i="3" l="1"/>
  <c r="F41" i="3" l="1"/>
  <c r="F46" i="3" l="1"/>
  <c r="F58" i="3" l="1"/>
  <c r="G46" i="3" s="1"/>
  <c r="G48" i="3" l="1"/>
  <c r="G51" i="3"/>
  <c r="G58" i="3"/>
  <c r="G49" i="3"/>
  <c r="G54" i="3"/>
  <c r="G43" i="3"/>
  <c r="G7" i="3"/>
  <c r="G23" i="3"/>
  <c r="G57" i="3"/>
  <c r="G16" i="3"/>
  <c r="G32" i="3"/>
  <c r="G13" i="3"/>
  <c r="G29" i="3"/>
  <c r="G14" i="3"/>
  <c r="G30" i="3"/>
  <c r="G11" i="3"/>
  <c r="G27" i="3"/>
  <c r="G4" i="3"/>
  <c r="G20" i="3"/>
  <c r="G36" i="3"/>
  <c r="G17" i="3"/>
  <c r="G33" i="3"/>
  <c r="G18" i="3"/>
  <c r="G34" i="3"/>
  <c r="G15" i="3"/>
  <c r="G31" i="3"/>
  <c r="G8" i="3"/>
  <c r="G24" i="3"/>
  <c r="G5" i="3"/>
  <c r="G21" i="3"/>
  <c r="G6" i="3"/>
  <c r="G22" i="3"/>
  <c r="G52" i="3"/>
  <c r="G3" i="3"/>
  <c r="G19" i="3"/>
  <c r="G35" i="3"/>
  <c r="G12" i="3"/>
  <c r="G28" i="3"/>
  <c r="G9" i="3"/>
  <c r="G25" i="3"/>
  <c r="G10" i="3"/>
  <c r="G26" i="3"/>
  <c r="G38" i="3"/>
  <c r="G41" i="3"/>
  <c r="E17" i="2" l="1"/>
  <c r="E14" i="2"/>
  <c r="E6" i="2" s="1"/>
  <c r="E2" i="2"/>
  <c r="E16" i="2" l="1"/>
  <c r="E20" i="2" s="1"/>
  <c r="E24" i="2" s="1"/>
  <c r="E22" i="2" s="1"/>
  <c r="E28" i="2" s="1"/>
  <c r="E25" i="1"/>
  <c r="E7" i="1"/>
  <c r="E3" i="1"/>
  <c r="D7" i="1"/>
  <c r="E19" i="1" l="1"/>
  <c r="E26" i="1" s="1"/>
  <c r="E28" i="1" s="1"/>
  <c r="H14" i="4"/>
  <c r="D7" i="4" l="1"/>
  <c r="D5" i="4" l="1"/>
  <c r="D6" i="4"/>
  <c r="F3" i="2"/>
  <c r="F18" i="2" l="1"/>
  <c r="D21" i="4" l="1"/>
  <c r="F27" i="2"/>
  <c r="F26" i="2"/>
  <c r="F19" i="2"/>
  <c r="F17" i="2"/>
  <c r="F15" i="2"/>
  <c r="F14" i="2"/>
  <c r="F13" i="2"/>
  <c r="F12" i="2"/>
  <c r="F11" i="2"/>
  <c r="F10" i="2"/>
  <c r="F9" i="2"/>
  <c r="F8" i="2"/>
  <c r="F7" i="2"/>
  <c r="F5" i="2"/>
  <c r="F4" i="2"/>
  <c r="F2" i="2"/>
  <c r="F27" i="1"/>
  <c r="F23" i="1"/>
  <c r="D22" i="1"/>
  <c r="F22" i="1" s="1"/>
  <c r="F20" i="1"/>
  <c r="F18" i="1"/>
  <c r="F17" i="1"/>
  <c r="F16" i="1"/>
  <c r="F15" i="1"/>
  <c r="F14" i="1"/>
  <c r="F12" i="1"/>
  <c r="F11" i="1"/>
  <c r="F9" i="1"/>
  <c r="F8" i="1"/>
  <c r="F6" i="1"/>
  <c r="F5" i="1"/>
  <c r="F4" i="1"/>
  <c r="D21" i="1" l="1"/>
  <c r="F21" i="1" s="1"/>
  <c r="D20" i="4"/>
  <c r="D3" i="1"/>
  <c r="F7" i="1"/>
  <c r="D13" i="1"/>
  <c r="F13" i="1" s="1"/>
  <c r="F24" i="1"/>
  <c r="F6" i="2" l="1"/>
  <c r="D8" i="4"/>
  <c r="F25" i="1"/>
  <c r="D19" i="1"/>
  <c r="F19" i="1" s="1"/>
  <c r="D26" i="1" l="1"/>
  <c r="F16" i="2"/>
  <c r="F26" i="1" l="1"/>
  <c r="F20" i="2"/>
  <c r="F28" i="1" l="1"/>
  <c r="F24" i="2"/>
  <c r="F22" i="2" s="1"/>
  <c r="F28" i="2" s="1"/>
</calcChain>
</file>

<file path=xl/sharedStrings.xml><?xml version="1.0" encoding="utf-8"?>
<sst xmlns="http://schemas.openxmlformats.org/spreadsheetml/2006/main" count="326" uniqueCount="291">
  <si>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</si>
  <si>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</si>
  <si>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</si>
  <si>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</si>
  <si>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</si>
  <si>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</si>
  <si>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</si>
  <si>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</si>
  <si>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</si>
  <si>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</si>
  <si>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</si>
  <si>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</si>
  <si>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</si>
  <si>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</si>
  <si>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</si>
  <si>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</si>
  <si>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</si>
  <si>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</si>
  <si>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</si>
  <si>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</si>
  <si>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</si>
  <si>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</si>
  <si>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</si>
  <si>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</si>
  <si>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</si>
  <si>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</si>
  <si>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</si>
  <si>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</si>
  <si>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</si>
  <si>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</si>
  <si>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</si>
  <si>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</si>
  <si>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</si>
  <si>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</si>
  <si>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</si>
  <si>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</si>
  <si>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</si>
  <si>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</si>
  <si>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</si>
  <si>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</si>
  <si>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</si>
  <si>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</si>
  <si>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</si>
  <si>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</si>
  <si>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</si>
  <si>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</si>
  <si>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</si>
  <si>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</si>
  <si>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</si>
  <si>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</si>
  <si>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</si>
  <si>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</si>
  <si>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</si>
  <si>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</si>
  <si>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</si>
  <si>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</si>
  <si>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</si>
  <si>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</si>
  <si>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</si>
  <si>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</si>
  <si>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</si>
  <si>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</si>
  <si>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</si>
  <si>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</si>
  <si>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</si>
  <si>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</si>
  <si>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</si>
  <si>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</si>
  <si>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</si>
  <si>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</si>
  <si>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</si>
  <si>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</si>
  <si>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</si>
  <si>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</si>
  <si>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</si>
  <si>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</si>
  <si>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</si>
  <si>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</si>
  <si>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</si>
  <si>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</si>
  <si>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</si>
  <si>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</si>
  <si>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</si>
  <si>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</si>
  <si>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</si>
  <si>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</si>
  <si>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</si>
  <si>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</si>
  <si>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</si>
  <si>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</si>
  <si>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</si>
  <si>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</si>
  <si>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</si>
  <si>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</si>
  <si>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</si>
  <si>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</si>
  <si>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</si>
  <si>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</si>
  <si>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</si>
  <si>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</si>
  <si>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</si>
  <si>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</si>
  <si>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</si>
  <si>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</si>
  <si>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</si>
  <si>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</si>
  <si>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</si>
  <si>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</si>
  <si>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</si>
  <si>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</si>
  <si>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</si>
  <si>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</si>
  <si>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</si>
  <si>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</si>
  <si>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</si>
  <si>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</si>
  <si>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</si>
  <si>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t>
  </si>
  <si>
    <t>Lũy kế từ đầu năm</t>
  </si>
  <si>
    <t>Loại tài sản</t>
  </si>
  <si>
    <t>Giá thị trường hoặc giá trị hợp lý tại ngày báo cáo</t>
  </si>
  <si>
    <t>Tổng giá trị</t>
  </si>
  <si>
    <t>I</t>
  </si>
  <si>
    <t xml:space="preserve">II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</si>
  <si>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</si>
  <si>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</si>
  <si>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</si>
  <si>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</si>
  <si>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</si>
  <si>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</si>
  <si>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</si>
  <si>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</si>
  <si>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</si>
  <si>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</si>
  <si>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</si>
  <si>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</si>
  <si>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</si>
  <si>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</si>
  <si>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</si>
  <si>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</si>
  <si>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</si>
  <si>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</si>
  <si>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</si>
  <si>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</si>
  <si>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</si>
  <si>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</si>
  <si>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</si>
  <si>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</si>
  <si>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</si>
  <si>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</si>
  <si>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</si>
  <si>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</si>
  <si>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</si>
  <si>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</si>
  <si>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</si>
  <si>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</si>
  <si>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</si>
  <si>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</si>
  <si>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</si>
  <si>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</si>
  <si>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</si>
  <si>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</si>
  <si>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</si>
  <si>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</si>
  <si>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</si>
  <si>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</si>
  <si>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</si>
  <si>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</si>
  <si>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</si>
  <si>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</si>
  <si>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</si>
  <si>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</si>
  <si>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</si>
  <si>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</si>
  <si>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</si>
  <si>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</si>
  <si>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</si>
  <si>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</si>
  <si>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</si>
  <si>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</si>
  <si>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</si>
  <si>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</si>
  <si>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</si>
  <si>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</si>
  <si>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</si>
  <si>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</si>
  <si>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</si>
  <si>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 xml:space="preserve">Thay đổi giá trị tài sản ròng do việc phân phối thu nhập cho các nhà đầu tư trong kỳ </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</si>
  <si>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</si>
  <si>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</si>
  <si>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</si>
  <si>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</si>
  <si>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</si>
  <si>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</si>
  <si>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</si>
  <si>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</si>
  <si>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</si>
  <si>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</si>
  <si>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</si>
  <si>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</si>
  <si>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</si>
  <si>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</si>
  <si>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</si>
  <si>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</si>
  <si>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</si>
  <si>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</si>
  <si>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</si>
  <si>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</si>
  <si>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</si>
  <si>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</si>
  <si>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</si>
  <si>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</si>
  <si>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Tham chiếu</t>
  </si>
  <si>
    <t>Phản hồi của Ngân hàng giám sát</t>
  </si>
  <si>
    <t>PhanHoiNHGS_06276</t>
  </si>
  <si>
    <t>Tốc độ vòng quay danh mục trong kỳ (%) = (Tổng giá trị danh mục mua vào + tổng giá trị danh mục bán ra)/(2 x Giá trị tài sản ròng trung bình trong kỳ)</t>
  </si>
  <si>
    <t>Thay đổi giá trị tài sản ròng do phát hành thêm Chứng chỉ Quỹ</t>
  </si>
  <si>
    <t>Thay đổi giá trị tài sản ròng do mua lại Chứng chỉ Quỹ</t>
  </si>
  <si>
    <t>2239.1</t>
  </si>
  <si>
    <t>2239.2</t>
  </si>
  <si>
    <t>2239.3</t>
  </si>
  <si>
    <t>2239.4</t>
  </si>
  <si>
    <t>2240</t>
  </si>
  <si>
    <t>Các loại phí khác (nêu chi tiết)</t>
  </si>
  <si>
    <t>Phí ngân hàng</t>
  </si>
  <si>
    <t>VNM</t>
  </si>
  <si>
    <t>Lãi trái phiếu được nhận</t>
  </si>
  <si>
    <t>Cổ phiếu</t>
  </si>
  <si>
    <t>Tiền bán cổ phiếu chờ thu</t>
  </si>
  <si>
    <t>Tiền bán trái phiếu chờ thu</t>
  </si>
  <si>
    <t>Phải trả về mua cổ phiếu</t>
  </si>
  <si>
    <t>Phải trả về mua trái phiếu</t>
  </si>
  <si>
    <t>AVERAGE</t>
  </si>
  <si>
    <t>PUR</t>
  </si>
  <si>
    <t>SAL</t>
  </si>
  <si>
    <t>Distribution</t>
  </si>
  <si>
    <t>Trần Hoài Dương</t>
  </si>
  <si>
    <t>Valuation Date</t>
  </si>
  <si>
    <t>NAV</t>
  </si>
  <si>
    <t>Q1</t>
  </si>
  <si>
    <t>Q2</t>
  </si>
  <si>
    <t>Bán niên</t>
  </si>
  <si>
    <t>Bán niên 2015</t>
  </si>
  <si>
    <t>4. Ngày lập báo cáo: Ngày 25 tháng 07 năm 2015</t>
  </si>
  <si>
    <t>Trần Thị Kim Cương</t>
  </si>
  <si>
    <t>30/06/2015</t>
  </si>
  <si>
    <t>30/06/2014</t>
  </si>
  <si>
    <t>2205.3</t>
  </si>
  <si>
    <t>Bán niên 2014</t>
  </si>
  <si>
    <t>Lãi tiền gửi được nhận</t>
  </si>
  <si>
    <t>Phải thu bán chứng khoán</t>
  </si>
  <si>
    <t>1. Tên Công ty quản lý quỹ: Công ty TNHH Quản lý Quỹ Bảo Việt</t>
  </si>
  <si>
    <t>2. Tên Ngân hàng giám sát: Ngân hàng TNHH một thành viên HSBC (Việt Nam)</t>
  </si>
  <si>
    <t>3. Tên Quỹ: Quỹ đầu tư cổ phiếu năng động Bảo Việt</t>
  </si>
  <si>
    <t>IJC</t>
  </si>
  <si>
    <t>BMP</t>
  </si>
  <si>
    <t>FPT</t>
  </si>
  <si>
    <t>DRC</t>
  </si>
  <si>
    <t>FLC</t>
  </si>
  <si>
    <t>GMD</t>
  </si>
  <si>
    <t>HAG</t>
  </si>
  <si>
    <t>CII</t>
  </si>
  <si>
    <t>HCM</t>
  </si>
  <si>
    <t>HPG</t>
  </si>
  <si>
    <t>HSG</t>
  </si>
  <si>
    <t>HLD</t>
  </si>
  <si>
    <t>HVG</t>
  </si>
  <si>
    <t>VCB</t>
  </si>
  <si>
    <t>KDH</t>
  </si>
  <si>
    <t>KBC</t>
  </si>
  <si>
    <t>KDC</t>
  </si>
  <si>
    <t>LAS</t>
  </si>
  <si>
    <t>MSN</t>
  </si>
  <si>
    <t>MBB</t>
  </si>
  <si>
    <t>OGC</t>
  </si>
  <si>
    <t>PVD</t>
  </si>
  <si>
    <t>DPM</t>
  </si>
  <si>
    <t>PGD</t>
  </si>
  <si>
    <t>PVT</t>
  </si>
  <si>
    <t>PPC</t>
  </si>
  <si>
    <t>REE</t>
  </si>
  <si>
    <t>SSI</t>
  </si>
  <si>
    <t>STB</t>
  </si>
  <si>
    <t>ITA</t>
  </si>
  <si>
    <t>CSM</t>
  </si>
  <si>
    <t>VIC</t>
  </si>
  <si>
    <t>VSH</t>
  </si>
  <si>
    <t>Cổ tức được nhận</t>
  </si>
  <si>
    <t>Quyền mua</t>
  </si>
  <si>
    <t xml:space="preserve">%/cùng kỳ năm trước </t>
  </si>
  <si>
    <t>2246.10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</si>
</sst>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_-;\-* #,##0.00_-;_-* &quot;-&quot;??_-;_-@_-"/>
    <numFmt numFmtId="165" formatCode="_-* #,##0_-;\-* #,##0_-;_-* &quot;-&quot;_-;_-@_-"/>
    <numFmt numFmtId="166" formatCode="_(* #,##0_);_(* \(#,##0\);_(* &quot;-&quot;??_);_(@_)"/>
    <numFmt numFmtId="167" formatCode="_(* #,##0.00_);_(* \(#,##0.00\);_(* &quot;-&quot;_);_(@_)"/>
    <numFmt numFmtId="168" formatCode="_-* #,##0_-;\-* #,##0_-;_-* &quot;-&quot;??_-;_-@_-"/>
    <numFmt numFmtId="169" formatCode="[$-409]dd/mm/yyyy"/>
    <numFmt numFmtId="170" formatCode="###,##0.#####"/>
    <numFmt numFmtId="171" formatCode="_-* #,##0.0_-;\-* #,##0.0_-;_-* &quot;-&quot;??_-;_-@_-"/>
  </numFmts>
  <fonts count="17"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0"/>
      <name val="Times New Roman"/>
      <family val="1"/>
    </font>
    <font>
      <b/>
      <sz val="10"/>
      <name val="Arial"/>
      <family val="2"/>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8F8F8"/>
      </patternFill>
    </fill>
  </fills>
  <borders count="16">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2"/>
      </left>
      <right/>
      <top style="thin">
        <color indexed="62"/>
      </top>
      <bottom style="thin">
        <color indexed="62"/>
      </bottom>
      <diagonal/>
    </border>
    <border>
      <left style="thin">
        <color indexed="62"/>
      </left>
      <right style="thin">
        <color indexed="62"/>
      </right>
      <top style="thin">
        <color indexed="62"/>
      </top>
      <bottom/>
      <diagonal/>
    </border>
  </borders>
  <cellStyleXfs count="5">
    <xf numFmtId="0" fontId="0" fillId="0" borderId="0"/>
    <xf numFmtId="164"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52">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9" fontId="4" fillId="0" borderId="1" xfId="2"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0" fontId="4" fillId="0" borderId="2" xfId="0" applyNumberFormat="1" applyFont="1" applyFill="1" applyBorder="1" applyAlignment="1" applyProtection="1">
      <alignment horizontal="left" vertical="center" wrapText="1"/>
    </xf>
    <xf numFmtId="10" fontId="4" fillId="0" borderId="1" xfId="1" applyNumberFormat="1" applyFont="1" applyFill="1" applyBorder="1" applyAlignment="1" applyProtection="1">
      <alignment horizontal="left" vertical="center"/>
    </xf>
    <xf numFmtId="49" fontId="4" fillId="0" borderId="3" xfId="0" applyNumberFormat="1" applyFont="1" applyFill="1" applyBorder="1" applyAlignment="1" applyProtection="1">
      <alignment horizontal="left" vertical="center"/>
    </xf>
    <xf numFmtId="10" fontId="4" fillId="4" borderId="1" xfId="1" applyNumberFormat="1" applyFont="1" applyFill="1" applyBorder="1" applyAlignment="1" applyProtection="1">
      <alignment horizontal="right" vertical="center" wrapText="1"/>
    </xf>
    <xf numFmtId="49" fontId="4" fillId="4" borderId="3" xfId="2" applyNumberFormat="1" applyFont="1" applyFill="1" applyBorder="1" applyAlignment="1" applyProtection="1">
      <alignment horizontal="left" vertical="center" wrapText="1"/>
    </xf>
    <xf numFmtId="49" fontId="4" fillId="4" borderId="1" xfId="2" applyNumberFormat="1" applyFont="1" applyFill="1" applyBorder="1" applyAlignment="1" applyProtection="1">
      <alignment horizontal="left" vertical="center" wrapText="1"/>
    </xf>
    <xf numFmtId="165" fontId="4" fillId="4" borderId="2" xfId="0" applyNumberFormat="1" applyFont="1" applyFill="1" applyBorder="1" applyAlignment="1" applyProtection="1">
      <alignment horizontal="left" vertical="center" wrapText="1"/>
    </xf>
    <xf numFmtId="0" fontId="6" fillId="0" borderId="0" xfId="0" applyFont="1" applyAlignment="1">
      <alignment wrapText="1" readingOrder="1"/>
    </xf>
    <xf numFmtId="165" fontId="3" fillId="0" borderId="2" xfId="0" applyNumberFormat="1" applyFont="1" applyFill="1" applyBorder="1" applyAlignment="1" applyProtection="1">
      <alignment horizontal="left" vertical="center" wrapText="1"/>
    </xf>
    <xf numFmtId="165" fontId="3" fillId="0" borderId="2" xfId="0" applyNumberFormat="1" applyFont="1" applyFill="1" applyBorder="1" applyAlignment="1" applyProtection="1">
      <alignment horizontal="center" vertical="center" wrapText="1"/>
    </xf>
    <xf numFmtId="0" fontId="2" fillId="0" borderId="0" xfId="0" applyFont="1"/>
    <xf numFmtId="16" fontId="7" fillId="0" borderId="0" xfId="0" applyNumberFormat="1" applyFont="1"/>
    <xf numFmtId="0" fontId="7" fillId="0" borderId="0" xfId="0" applyFont="1"/>
    <xf numFmtId="166" fontId="7" fillId="0" borderId="0" xfId="1" applyNumberFormat="1" applyFont="1"/>
    <xf numFmtId="49" fontId="4" fillId="4" borderId="3" xfId="0" applyNumberFormat="1" applyFont="1" applyFill="1" applyBorder="1" applyAlignment="1" applyProtection="1">
      <alignment horizontal="left" vertical="center" wrapText="1"/>
    </xf>
    <xf numFmtId="49" fontId="4" fillId="4" borderId="1"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164" fontId="7" fillId="4" borderId="0" xfId="1" applyFont="1" applyFill="1"/>
    <xf numFmtId="166" fontId="4" fillId="4" borderId="1" xfId="1" applyNumberFormat="1" applyFont="1" applyFill="1" applyBorder="1" applyAlignment="1" applyProtection="1">
      <alignment horizontal="left" vertical="center" wrapText="1"/>
    </xf>
    <xf numFmtId="165"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6" fillId="0" borderId="0" xfId="0" applyFont="1" applyAlignment="1">
      <alignment vertical="top" readingOrder="1"/>
    </xf>
    <xf numFmtId="166" fontId="4" fillId="4" borderId="1" xfId="1" applyNumberFormat="1" applyFont="1" applyFill="1" applyBorder="1" applyAlignment="1" applyProtection="1">
      <alignment vertical="center" wrapText="1"/>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0" fontId="3" fillId="3" borderId="1"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0" fontId="8" fillId="0" borderId="0" xfId="0" applyFont="1"/>
    <xf numFmtId="164" fontId="8" fillId="0" borderId="0" xfId="1" applyFont="1"/>
    <xf numFmtId="0" fontId="4" fillId="0" borderId="2" xfId="0" applyFont="1" applyBorder="1" applyAlignment="1">
      <alignment horizontal="center"/>
    </xf>
    <xf numFmtId="165" fontId="8" fillId="0" borderId="0" xfId="0" applyNumberFormat="1" applyFont="1"/>
    <xf numFmtId="0" fontId="8" fillId="4" borderId="0" xfId="0" applyFont="1" applyFill="1"/>
    <xf numFmtId="166" fontId="8" fillId="0" borderId="0" xfId="1" applyNumberFormat="1" applyFont="1"/>
    <xf numFmtId="166" fontId="8" fillId="4" borderId="0" xfId="1" applyNumberFormat="1" applyFont="1" applyFill="1"/>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164" fontId="8" fillId="0" borderId="7" xfId="1" applyFont="1" applyBorder="1"/>
    <xf numFmtId="164" fontId="8" fillId="0" borderId="8" xfId="1" applyFont="1" applyBorder="1"/>
    <xf numFmtId="3" fontId="8" fillId="0" borderId="0" xfId="0" applyNumberFormat="1" applyFont="1"/>
    <xf numFmtId="169" fontId="4" fillId="5" borderId="0" xfId="0" applyNumberFormat="1" applyFont="1" applyFill="1" applyBorder="1" applyAlignment="1">
      <alignment vertical="top" wrapText="1"/>
    </xf>
    <xf numFmtId="170" fontId="4" fillId="5" borderId="0" xfId="0" applyNumberFormat="1" applyFont="1" applyFill="1" applyBorder="1" applyAlignment="1">
      <alignment horizontal="right" vertical="top" wrapText="1"/>
    </xf>
    <xf numFmtId="10" fontId="8" fillId="0" borderId="0" xfId="0" applyNumberFormat="1" applyFont="1"/>
    <xf numFmtId="4" fontId="8" fillId="0" borderId="0" xfId="0" applyNumberFormat="1" applyFont="1"/>
    <xf numFmtId="0" fontId="4" fillId="4" borderId="2" xfId="0" applyFont="1" applyFill="1" applyBorder="1" applyAlignment="1">
      <alignment horizontal="center"/>
    </xf>
    <xf numFmtId="4" fontId="8" fillId="4" borderId="0" xfId="0" applyNumberFormat="1" applyFont="1" applyFill="1"/>
    <xf numFmtId="164" fontId="8" fillId="4" borderId="0" xfId="0" applyNumberFormat="1" applyFont="1" applyFill="1"/>
    <xf numFmtId="0" fontId="8" fillId="0" borderId="7" xfId="0" applyFont="1" applyBorder="1"/>
    <xf numFmtId="0" fontId="8" fillId="0" borderId="8" xfId="0" applyFont="1" applyBorder="1"/>
    <xf numFmtId="0" fontId="8" fillId="0" borderId="9" xfId="0" applyFont="1" applyBorder="1"/>
    <xf numFmtId="0" fontId="8" fillId="0" borderId="10" xfId="0" applyFont="1" applyBorder="1"/>
    <xf numFmtId="0" fontId="2" fillId="0" borderId="9" xfId="0" applyFont="1" applyBorder="1"/>
    <xf numFmtId="164" fontId="4" fillId="4" borderId="1" xfId="1" applyNumberFormat="1" applyFont="1" applyFill="1" applyBorder="1" applyAlignment="1" applyProtection="1">
      <alignment vertical="center" wrapText="1"/>
    </xf>
    <xf numFmtId="0" fontId="8" fillId="0" borderId="12" xfId="0" applyFont="1" applyBorder="1"/>
    <xf numFmtId="164" fontId="8" fillId="4" borderId="13" xfId="1" applyFont="1" applyFill="1" applyBorder="1"/>
    <xf numFmtId="0" fontId="8" fillId="0" borderId="11" xfId="0" applyFont="1" applyBorder="1"/>
    <xf numFmtId="0" fontId="8" fillId="0" borderId="0" xfId="0" applyFont="1" applyBorder="1"/>
    <xf numFmtId="0" fontId="9" fillId="0" borderId="0" xfId="0" applyFont="1"/>
    <xf numFmtId="0" fontId="3" fillId="3" borderId="2" xfId="2" applyNumberFormat="1" applyFont="1" applyFill="1" applyBorder="1" applyAlignment="1" applyProtection="1">
      <alignment horizontal="center" vertical="center" wrapText="1"/>
    </xf>
    <xf numFmtId="166" fontId="3" fillId="3" borderId="1" xfId="1" applyNumberFormat="1" applyFont="1" applyFill="1" applyBorder="1" applyAlignment="1" applyProtection="1">
      <alignment horizontal="center" vertical="center" wrapText="1"/>
    </xf>
    <xf numFmtId="168" fontId="8" fillId="0" borderId="0" xfId="1" applyNumberFormat="1" applyFont="1"/>
    <xf numFmtId="0" fontId="8" fillId="0" borderId="0" xfId="0" applyFont="1" applyAlignment="1">
      <alignment horizontal="left" indent="1"/>
    </xf>
    <xf numFmtId="0" fontId="10" fillId="3" borderId="0" xfId="0" applyFont="1" applyFill="1"/>
    <xf numFmtId="0" fontId="11" fillId="3" borderId="0" xfId="0" applyFont="1" applyFill="1"/>
    <xf numFmtId="0" fontId="10" fillId="3" borderId="0" xfId="0" applyFont="1" applyFill="1" applyAlignment="1">
      <alignment horizontal="right"/>
    </xf>
    <xf numFmtId="0" fontId="10" fillId="4" borderId="2" xfId="0" applyFont="1" applyFill="1" applyBorder="1" applyAlignment="1" applyProtection="1">
      <alignment horizontal="left"/>
      <protection locked="0"/>
    </xf>
    <xf numFmtId="0" fontId="10" fillId="0" borderId="2" xfId="0" applyFont="1" applyFill="1" applyBorder="1" applyAlignment="1">
      <alignment horizontal="left"/>
    </xf>
    <xf numFmtId="0" fontId="12" fillId="3" borderId="2" xfId="0" applyFont="1" applyFill="1" applyBorder="1" applyAlignment="1">
      <alignment horizontal="center"/>
    </xf>
    <xf numFmtId="0" fontId="12" fillId="3" borderId="2" xfId="0" applyFont="1" applyFill="1" applyBorder="1"/>
    <xf numFmtId="0" fontId="10" fillId="3" borderId="2" xfId="0" applyFont="1" applyFill="1" applyBorder="1" applyAlignment="1">
      <alignment horizontal="center"/>
    </xf>
    <xf numFmtId="0" fontId="10" fillId="3" borderId="2" xfId="0" applyFont="1" applyFill="1" applyBorder="1" applyAlignment="1">
      <alignment wrapText="1"/>
    </xf>
    <xf numFmtId="0" fontId="13" fillId="3" borderId="2" xfId="3" applyFont="1" applyFill="1" applyBorder="1"/>
    <xf numFmtId="0" fontId="10" fillId="3" borderId="2" xfId="0" applyFont="1" applyFill="1" applyBorder="1" applyAlignment="1">
      <alignment horizontal="left"/>
    </xf>
    <xf numFmtId="0" fontId="13" fillId="3" borderId="2" xfId="3" applyFont="1" applyFill="1" applyBorder="1" applyAlignment="1">
      <alignment horizontal="left"/>
    </xf>
    <xf numFmtId="0" fontId="14" fillId="3" borderId="0" xfId="0" applyFont="1" applyFill="1"/>
    <xf numFmtId="0" fontId="15" fillId="3" borderId="0" xfId="0" applyFont="1" applyFill="1" applyAlignment="1">
      <alignment vertical="center"/>
    </xf>
    <xf numFmtId="0" fontId="10" fillId="3" borderId="0" xfId="0" applyFont="1" applyFill="1" applyAlignment="1"/>
    <xf numFmtId="0" fontId="12" fillId="3" borderId="0" xfId="0" applyFont="1" applyFill="1" applyAlignment="1">
      <alignment horizontal="center" wrapText="1"/>
    </xf>
    <xf numFmtId="0" fontId="16" fillId="3" borderId="0" xfId="0" applyFont="1" applyFill="1" applyAlignment="1">
      <alignment horizontal="center"/>
    </xf>
    <xf numFmtId="0" fontId="10" fillId="3" borderId="0" xfId="0" applyFont="1" applyFill="1" applyAlignment="1">
      <alignment horizontal="center"/>
    </xf>
    <xf numFmtId="0" fontId="3" fillId="0" borderId="2" xfId="0" applyFont="1" applyBorder="1" applyAlignment="1">
      <alignment horizontal="center"/>
    </xf>
    <xf numFmtId="49" fontId="3" fillId="0" borderId="1" xfId="2" applyNumberFormat="1" applyFont="1" applyFill="1" applyBorder="1" applyAlignment="1" applyProtection="1">
      <alignment horizontal="left" vertical="center" wrapText="1"/>
    </xf>
    <xf numFmtId="168" fontId="9" fillId="0" borderId="0" xfId="1" applyNumberFormat="1" applyFont="1"/>
    <xf numFmtId="166" fontId="9" fillId="0" borderId="0" xfId="1" applyNumberFormat="1" applyFont="1"/>
    <xf numFmtId="169" fontId="4" fillId="0" borderId="0" xfId="0" applyNumberFormat="1" applyFont="1" applyBorder="1" applyAlignment="1">
      <alignment vertical="top" wrapText="1"/>
    </xf>
    <xf numFmtId="170" fontId="4" fillId="0" borderId="0" xfId="0" applyNumberFormat="1" applyFont="1" applyBorder="1" applyAlignment="1">
      <alignment horizontal="right" vertical="top" wrapText="1"/>
    </xf>
    <xf numFmtId="10" fontId="4" fillId="4" borderId="1" xfId="1" applyNumberFormat="1" applyFont="1" applyFill="1" applyBorder="1" applyAlignment="1" applyProtection="1">
      <alignment vertical="center" wrapText="1"/>
    </xf>
    <xf numFmtId="166" fontId="4" fillId="4" borderId="1" xfId="1" applyNumberFormat="1" applyFont="1" applyFill="1" applyBorder="1" applyAlignment="1" applyProtection="1">
      <alignment horizontal="right" vertical="center" wrapText="1"/>
    </xf>
    <xf numFmtId="164" fontId="4" fillId="4" borderId="1" xfId="1" applyFont="1" applyFill="1" applyBorder="1" applyAlignment="1" applyProtection="1">
      <alignment horizontal="right" vertical="center" wrapText="1"/>
    </xf>
    <xf numFmtId="43" fontId="4" fillId="0" borderId="1" xfId="1" applyNumberFormat="1" applyFont="1" applyFill="1" applyBorder="1" applyAlignment="1" applyProtection="1">
      <alignment vertical="center" wrapText="1"/>
    </xf>
    <xf numFmtId="164" fontId="4" fillId="4" borderId="14" xfId="1" applyNumberFormat="1" applyFont="1" applyFill="1" applyBorder="1" applyAlignment="1" applyProtection="1">
      <alignment horizontal="right" vertical="center" wrapText="1"/>
    </xf>
    <xf numFmtId="10" fontId="4" fillId="4" borderId="14" xfId="1" applyNumberFormat="1" applyFont="1" applyFill="1" applyBorder="1" applyAlignment="1" applyProtection="1">
      <alignment horizontal="right" vertical="center" wrapText="1"/>
    </xf>
    <xf numFmtId="10" fontId="4" fillId="4" borderId="2" xfId="1" applyNumberFormat="1" applyFont="1" applyFill="1" applyBorder="1" applyAlignment="1" applyProtection="1">
      <alignment vertical="center" wrapText="1"/>
    </xf>
    <xf numFmtId="166" fontId="4" fillId="4" borderId="14" xfId="1" applyNumberFormat="1" applyFont="1" applyFill="1" applyBorder="1" applyAlignment="1" applyProtection="1">
      <alignment horizontal="right" vertical="center" wrapText="1"/>
    </xf>
    <xf numFmtId="0" fontId="4" fillId="4" borderId="2" xfId="0" applyNumberFormat="1" applyFont="1" applyFill="1" applyBorder="1" applyAlignment="1" applyProtection="1">
      <alignment vertical="center" wrapText="1"/>
    </xf>
    <xf numFmtId="166" fontId="4" fillId="4" borderId="2" xfId="1" applyNumberFormat="1" applyFont="1" applyFill="1" applyBorder="1" applyAlignment="1" applyProtection="1">
      <alignment vertical="center" wrapText="1"/>
    </xf>
    <xf numFmtId="0" fontId="3" fillId="4" borderId="1" xfId="2" applyNumberFormat="1" applyFont="1" applyFill="1" applyBorder="1" applyAlignment="1" applyProtection="1">
      <alignment horizontal="left" vertical="center" wrapText="1"/>
    </xf>
    <xf numFmtId="10" fontId="8" fillId="0" borderId="0" xfId="4" applyNumberFormat="1" applyFont="1"/>
    <xf numFmtId="0" fontId="3" fillId="4" borderId="1" xfId="0" applyNumberFormat="1" applyFont="1" applyFill="1" applyBorder="1" applyAlignment="1" applyProtection="1">
      <alignment horizontal="left" vertical="center" wrapText="1"/>
    </xf>
    <xf numFmtId="166" fontId="3" fillId="4" borderId="2" xfId="1" applyNumberFormat="1" applyFont="1" applyFill="1" applyBorder="1"/>
    <xf numFmtId="164" fontId="3" fillId="4" borderId="2" xfId="1" applyNumberFormat="1" applyFont="1" applyFill="1" applyBorder="1"/>
    <xf numFmtId="166" fontId="4" fillId="0" borderId="2" xfId="1" applyNumberFormat="1" applyFont="1" applyBorder="1"/>
    <xf numFmtId="10" fontId="4" fillId="4" borderId="2" xfId="1" applyNumberFormat="1" applyFont="1" applyFill="1" applyBorder="1"/>
    <xf numFmtId="166" fontId="8" fillId="0" borderId="0" xfId="0" applyNumberFormat="1" applyFont="1"/>
    <xf numFmtId="10" fontId="9" fillId="0" borderId="0" xfId="0" applyNumberFormat="1" applyFont="1"/>
    <xf numFmtId="166" fontId="9" fillId="0" borderId="0" xfId="0" applyNumberFormat="1" applyFont="1"/>
    <xf numFmtId="10" fontId="9" fillId="0" borderId="0" xfId="4" applyNumberFormat="1" applyFont="1"/>
    <xf numFmtId="2" fontId="4" fillId="0" borderId="1" xfId="0" applyNumberFormat="1" applyFont="1" applyFill="1" applyBorder="1" applyAlignment="1" applyProtection="1">
      <alignment horizontal="left" vertical="center" wrapText="1"/>
    </xf>
    <xf numFmtId="10" fontId="8" fillId="4" borderId="0" xfId="0" applyNumberFormat="1" applyFont="1" applyFill="1"/>
    <xf numFmtId="10" fontId="8" fillId="4" borderId="0" xfId="4" applyNumberFormat="1" applyFont="1" applyFill="1"/>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4" borderId="2" xfId="1" applyNumberFormat="1" applyFont="1" applyFill="1" applyBorder="1"/>
    <xf numFmtId="166" fontId="4" fillId="4" borderId="2" xfId="1" applyNumberFormat="1" applyFont="1" applyFill="1" applyBorder="1"/>
    <xf numFmtId="0" fontId="4" fillId="4" borderId="0" xfId="0" applyNumberFormat="1" applyFont="1" applyFill="1" applyBorder="1" applyAlignment="1" applyProtection="1">
      <alignment vertical="center" wrapText="1"/>
    </xf>
    <xf numFmtId="165" fontId="4" fillId="0" borderId="2" xfId="0" applyNumberFormat="1" applyFont="1" applyFill="1" applyBorder="1" applyAlignment="1" applyProtection="1">
      <alignment horizontal="left" vertical="center" wrapText="1"/>
    </xf>
    <xf numFmtId="165" fontId="4" fillId="0" borderId="2" xfId="0" applyNumberFormat="1" applyFont="1" applyFill="1" applyBorder="1" applyAlignment="1" applyProtection="1">
      <alignment horizontal="center" vertical="center" wrapText="1"/>
    </xf>
    <xf numFmtId="37" fontId="3" fillId="0" borderId="2" xfId="1" applyNumberFormat="1" applyFont="1" applyFill="1" applyBorder="1" applyAlignment="1" applyProtection="1">
      <alignment horizontal="right" vertical="center" wrapText="1"/>
    </xf>
    <xf numFmtId="37" fontId="4" fillId="0" borderId="2" xfId="1" applyNumberFormat="1" applyFont="1" applyFill="1" applyBorder="1" applyAlignment="1" applyProtection="1">
      <alignment horizontal="right" vertical="center" wrapText="1"/>
    </xf>
    <xf numFmtId="171" fontId="4" fillId="4" borderId="2" xfId="1" applyNumberFormat="1" applyFont="1" applyFill="1" applyBorder="1" applyAlignment="1" applyProtection="1">
      <alignment horizontal="right" vertical="center" wrapText="1"/>
    </xf>
    <xf numFmtId="37" fontId="4" fillId="4" borderId="2" xfId="1" applyNumberFormat="1" applyFont="1" applyFill="1" applyBorder="1" applyAlignment="1" applyProtection="1">
      <alignment horizontal="right" vertical="center" wrapText="1"/>
    </xf>
    <xf numFmtId="164" fontId="4" fillId="0" borderId="2" xfId="1" applyFont="1" applyFill="1" applyBorder="1" applyAlignment="1" applyProtection="1">
      <alignment horizontal="right" vertical="center" wrapText="1"/>
    </xf>
    <xf numFmtId="164" fontId="4" fillId="4" borderId="2" xfId="1" applyFont="1" applyFill="1" applyBorder="1" applyAlignment="1" applyProtection="1">
      <alignment horizontal="right" vertical="center" wrapText="1"/>
    </xf>
    <xf numFmtId="10" fontId="4" fillId="0" borderId="2" xfId="4" applyNumberFormat="1" applyFont="1" applyFill="1" applyBorder="1" applyAlignment="1" applyProtection="1">
      <alignment horizontal="right" vertical="center" wrapText="1"/>
    </xf>
    <xf numFmtId="10" fontId="4" fillId="4" borderId="2" xfId="4" applyNumberFormat="1" applyFont="1" applyFill="1" applyBorder="1" applyAlignment="1" applyProtection="1">
      <alignment horizontal="right" vertical="center" wrapText="1"/>
    </xf>
    <xf numFmtId="10" fontId="3" fillId="0" borderId="2" xfId="4" applyNumberFormat="1" applyFont="1" applyFill="1" applyBorder="1" applyAlignment="1" applyProtection="1">
      <alignment horizontal="right" vertical="center" wrapText="1"/>
    </xf>
    <xf numFmtId="167" fontId="4" fillId="0" borderId="2" xfId="0" applyNumberFormat="1" applyFont="1" applyFill="1" applyBorder="1" applyAlignment="1" applyProtection="1">
      <alignment horizontal="left" vertical="center" wrapText="1"/>
    </xf>
    <xf numFmtId="167" fontId="4" fillId="4" borderId="2" xfId="0" applyNumberFormat="1" applyFont="1" applyFill="1" applyBorder="1" applyAlignment="1" applyProtection="1">
      <alignment horizontal="left" vertical="center" wrapText="1"/>
    </xf>
    <xf numFmtId="0" fontId="10" fillId="3" borderId="0" xfId="0" applyFont="1" applyFill="1" applyAlignment="1">
      <alignment vertical="top" wrapText="1"/>
    </xf>
    <xf numFmtId="37" fontId="3" fillId="4" borderId="2" xfId="1" applyNumberFormat="1" applyFont="1" applyFill="1" applyBorder="1" applyAlignment="1" applyProtection="1">
      <alignment horizontal="right" vertical="center" wrapText="1"/>
    </xf>
    <xf numFmtId="164" fontId="8" fillId="0" borderId="0" xfId="0" applyNumberFormat="1" applyFont="1" applyBorder="1"/>
    <xf numFmtId="164" fontId="4" fillId="4" borderId="15" xfId="1" applyNumberFormat="1" applyFont="1" applyFill="1" applyBorder="1" applyAlignment="1" applyProtection="1">
      <alignment vertical="center" wrapText="1"/>
    </xf>
    <xf numFmtId="166" fontId="4" fillId="4" borderId="2" xfId="1" applyNumberFormat="1" applyFont="1" applyFill="1" applyBorder="1" applyAlignment="1" applyProtection="1">
      <alignment horizontal="right" vertical="center" wrapText="1"/>
    </xf>
    <xf numFmtId="164" fontId="4" fillId="4" borderId="2" xfId="1" applyNumberFormat="1" applyFont="1" applyFill="1" applyBorder="1" applyAlignment="1" applyProtection="1">
      <alignment horizontal="right" vertical="center" wrapText="1"/>
    </xf>
    <xf numFmtId="164" fontId="3" fillId="0" borderId="2" xfId="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quotePrefix="1" applyNumberFormat="1" applyFont="1" applyFill="1" applyBorder="1" applyAlignment="1" applyProtection="1">
      <alignment horizontal="left" vertical="center" wrapText="1"/>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SS/FS/7-ADMIN%20&amp;%20VALUATION/FUND%20REPORTS/MAFEQI/VALUATION%20REPORT/2015/JUN/30%20JUN/SSC/QUARTERLY_MAFEQI%20Q2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TinhHinhTaiChinh_06105"/>
      <sheetName val="ARAP"/>
      <sheetName val="BCThuNhap_06203"/>
      <sheetName val="EQTY"/>
      <sheetName val="GiaTriTaiSanRong_06129"/>
      <sheetName val="BCTaiSan_06027"/>
      <sheetName val="BCKetQuaHoatDong_06028"/>
      <sheetName val="BCDanhMucDauTu_06029"/>
      <sheetName val="Inv. hld"/>
      <sheetName val="Price"/>
      <sheetName val="Khac_06030"/>
      <sheetName val="ThongKePhiGiaoDich_06031 (HY)"/>
      <sheetName val="BCLCTT_06106 (Q)"/>
      <sheetName val="TMBCTC (Q)"/>
    </sheetNames>
    <sheetDataSet>
      <sheetData sheetId="0">
        <row r="21">
          <cell r="D21">
            <v>0</v>
          </cell>
        </row>
      </sheetData>
      <sheetData sheetId="1">
        <row r="4">
          <cell r="B4">
            <v>0</v>
          </cell>
        </row>
      </sheetData>
      <sheetData sheetId="2">
        <row r="6">
          <cell r="D6">
            <v>-667196452</v>
          </cell>
        </row>
      </sheetData>
      <sheetData sheetId="3">
        <row r="3">
          <cell r="B3">
            <v>65132552200</v>
          </cell>
        </row>
      </sheetData>
      <sheetData sheetId="4">
        <row r="7">
          <cell r="E7">
            <v>148039221</v>
          </cell>
        </row>
      </sheetData>
      <sheetData sheetId="5"/>
      <sheetData sheetId="6">
        <row r="6">
          <cell r="D6">
            <v>432226138</v>
          </cell>
        </row>
      </sheetData>
      <sheetData sheetId="7">
        <row r="34">
          <cell r="F34">
            <v>57619640900</v>
          </cell>
        </row>
      </sheetData>
      <sheetData sheetId="8"/>
      <sheetData sheetId="9">
        <row r="1">
          <cell r="A1" t="str">
            <v>AAM</v>
          </cell>
        </row>
      </sheetData>
      <sheetData sheetId="10">
        <row r="8">
          <cell r="H8">
            <v>57815073723.8125</v>
          </cell>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workbookViewId="0">
      <selection activeCell="L9" sqref="L9"/>
    </sheetView>
  </sheetViews>
  <sheetFormatPr defaultColWidth="9.140625" defaultRowHeight="15" x14ac:dyDescent="0.25"/>
  <cols>
    <col min="1" max="2" width="9.140625" style="75"/>
    <col min="3" max="3" width="31.42578125" style="75" bestFit="1" customWidth="1"/>
    <col min="4" max="4" width="38.7109375" style="75" customWidth="1"/>
    <col min="5" max="16384" width="9.140625" style="75"/>
  </cols>
  <sheetData>
    <row r="2" spans="1:11" ht="18.75" x14ac:dyDescent="0.3">
      <c r="C2" s="76" t="s">
        <v>108</v>
      </c>
    </row>
    <row r="3" spans="1:11" ht="12" customHeight="1" x14ac:dyDescent="0.3">
      <c r="C3" s="76"/>
    </row>
    <row r="4" spans="1:11" x14ac:dyDescent="0.25">
      <c r="C4" s="77" t="s">
        <v>205</v>
      </c>
      <c r="D4" s="78" t="s">
        <v>241</v>
      </c>
    </row>
    <row r="5" spans="1:11" x14ac:dyDescent="0.25">
      <c r="C5" s="77" t="s">
        <v>206</v>
      </c>
      <c r="D5" s="78"/>
    </row>
    <row r="6" spans="1:11" x14ac:dyDescent="0.25">
      <c r="C6" s="77" t="s">
        <v>196</v>
      </c>
      <c r="D6" s="79">
        <v>2015</v>
      </c>
      <c r="J6" s="75" t="s">
        <v>202</v>
      </c>
    </row>
    <row r="7" spans="1:11" x14ac:dyDescent="0.25">
      <c r="J7" s="75" t="s">
        <v>203</v>
      </c>
    </row>
    <row r="8" spans="1:11" x14ac:dyDescent="0.25">
      <c r="A8" s="75" t="s">
        <v>251</v>
      </c>
      <c r="J8" s="75" t="s">
        <v>204</v>
      </c>
    </row>
    <row r="9" spans="1:11" x14ac:dyDescent="0.25">
      <c r="A9" s="75" t="s">
        <v>252</v>
      </c>
    </row>
    <row r="10" spans="1:11" ht="14.25" customHeight="1" x14ac:dyDescent="0.25">
      <c r="A10" s="75" t="s">
        <v>253</v>
      </c>
      <c r="J10" s="75">
        <v>1</v>
      </c>
      <c r="K10" s="75" t="s">
        <v>122</v>
      </c>
    </row>
    <row r="11" spans="1:11" x14ac:dyDescent="0.25">
      <c r="A11" s="75" t="s">
        <v>243</v>
      </c>
      <c r="J11" s="75">
        <v>2</v>
      </c>
      <c r="K11" s="75" t="s">
        <v>146</v>
      </c>
    </row>
    <row r="12" spans="1:11" x14ac:dyDescent="0.25">
      <c r="J12" s="75">
        <v>3</v>
      </c>
      <c r="K12" s="75" t="s">
        <v>124</v>
      </c>
    </row>
    <row r="13" spans="1:11" x14ac:dyDescent="0.25">
      <c r="D13" s="75" t="s">
        <v>109</v>
      </c>
      <c r="J13" s="75">
        <v>4</v>
      </c>
      <c r="K13" s="75" t="s">
        <v>162</v>
      </c>
    </row>
    <row r="14" spans="1:11" x14ac:dyDescent="0.25">
      <c r="J14" s="75">
        <v>5</v>
      </c>
      <c r="K14" s="141"/>
    </row>
    <row r="15" spans="1:11" x14ac:dyDescent="0.25">
      <c r="J15" s="75">
        <v>6</v>
      </c>
      <c r="K15" s="141"/>
    </row>
    <row r="16" spans="1:11" x14ac:dyDescent="0.25">
      <c r="B16" s="80" t="s">
        <v>50</v>
      </c>
      <c r="C16" s="81" t="s">
        <v>101</v>
      </c>
      <c r="D16" s="81" t="s">
        <v>102</v>
      </c>
      <c r="J16" s="75">
        <v>7</v>
      </c>
      <c r="K16" s="141"/>
    </row>
    <row r="17" spans="1:11" x14ac:dyDescent="0.25">
      <c r="B17" s="82">
        <v>1</v>
      </c>
      <c r="C17" s="83" t="s">
        <v>110</v>
      </c>
      <c r="D17" s="84" t="s">
        <v>112</v>
      </c>
      <c r="J17" s="75">
        <v>8</v>
      </c>
      <c r="K17" s="141"/>
    </row>
    <row r="18" spans="1:11" x14ac:dyDescent="0.25">
      <c r="B18" s="82">
        <v>2</v>
      </c>
      <c r="C18" s="83" t="s">
        <v>103</v>
      </c>
      <c r="D18" s="84" t="s">
        <v>113</v>
      </c>
      <c r="J18" s="75">
        <v>9</v>
      </c>
      <c r="K18" s="141"/>
    </row>
    <row r="19" spans="1:11" x14ac:dyDescent="0.25">
      <c r="B19" s="82">
        <v>3</v>
      </c>
      <c r="C19" s="83" t="s">
        <v>111</v>
      </c>
      <c r="D19" s="84" t="s">
        <v>114</v>
      </c>
      <c r="J19" s="75">
        <v>10</v>
      </c>
      <c r="K19" s="141"/>
    </row>
    <row r="20" spans="1:11" x14ac:dyDescent="0.25">
      <c r="B20" s="82">
        <v>4</v>
      </c>
      <c r="C20" s="83" t="s">
        <v>104</v>
      </c>
      <c r="D20" s="84" t="s">
        <v>115</v>
      </c>
      <c r="J20" s="75">
        <v>11</v>
      </c>
      <c r="K20" s="141"/>
    </row>
    <row r="21" spans="1:11" x14ac:dyDescent="0.25">
      <c r="B21" s="82">
        <v>5</v>
      </c>
      <c r="C21" s="85" t="s">
        <v>213</v>
      </c>
      <c r="D21" s="86" t="s">
        <v>214</v>
      </c>
      <c r="J21" s="75">
        <v>12</v>
      </c>
      <c r="K21" s="141"/>
    </row>
    <row r="23" spans="1:11" x14ac:dyDescent="0.25">
      <c r="B23" s="87" t="s">
        <v>105</v>
      </c>
      <c r="C23" s="88" t="s">
        <v>106</v>
      </c>
    </row>
    <row r="24" spans="1:11" x14ac:dyDescent="0.25">
      <c r="C24" s="88" t="s">
        <v>107</v>
      </c>
    </row>
    <row r="29" spans="1:11" ht="29.25" customHeight="1" x14ac:dyDescent="0.25">
      <c r="A29" s="89"/>
      <c r="B29" s="89"/>
      <c r="C29" s="90" t="s">
        <v>199</v>
      </c>
      <c r="D29" s="90" t="s">
        <v>198</v>
      </c>
    </row>
    <row r="30" spans="1:11" x14ac:dyDescent="0.25">
      <c r="C30" s="91" t="s">
        <v>197</v>
      </c>
      <c r="D30" s="91" t="s">
        <v>197</v>
      </c>
    </row>
    <row r="35" spans="3:4" x14ac:dyDescent="0.25">
      <c r="C35" s="92" t="s">
        <v>236</v>
      </c>
      <c r="D35" s="92" t="s">
        <v>244</v>
      </c>
    </row>
    <row r="36" spans="3:4" x14ac:dyDescent="0.25">
      <c r="C36" s="92"/>
    </row>
  </sheetData>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9" workbookViewId="0">
      <selection activeCell="E31" sqref="E31"/>
    </sheetView>
  </sheetViews>
  <sheetFormatPr defaultRowHeight="15" x14ac:dyDescent="0.25"/>
  <cols>
    <col min="1" max="1" width="9.140625" style="37"/>
    <col min="2" max="2" width="28.85546875" style="37" customWidth="1"/>
    <col min="3" max="3" width="13" style="37" customWidth="1"/>
    <col min="4" max="4" width="15.28515625" style="42" bestFit="1" customWidth="1"/>
    <col min="5" max="5" width="16.85546875" style="43" customWidth="1"/>
    <col min="6" max="6" width="20" style="37" bestFit="1" customWidth="1"/>
    <col min="7" max="7" width="18" style="37" hidden="1" customWidth="1"/>
    <col min="8" max="8" width="12" style="37" bestFit="1" customWidth="1"/>
    <col min="9" max="10" width="18" style="37" bestFit="1" customWidth="1"/>
    <col min="11" max="16384" width="9.140625" style="37"/>
  </cols>
  <sheetData>
    <row r="1" spans="1:10" x14ac:dyDescent="0.25">
      <c r="A1" s="71" t="s">
        <v>50</v>
      </c>
      <c r="B1" s="34" t="s">
        <v>101</v>
      </c>
      <c r="C1" s="35" t="s">
        <v>116</v>
      </c>
      <c r="D1" s="72" t="s">
        <v>245</v>
      </c>
      <c r="E1" s="72" t="s">
        <v>246</v>
      </c>
      <c r="F1" s="36" t="s">
        <v>289</v>
      </c>
    </row>
    <row r="2" spans="1:10" x14ac:dyDescent="0.25">
      <c r="A2" s="39" t="s">
        <v>122</v>
      </c>
      <c r="B2" s="6" t="s">
        <v>0</v>
      </c>
      <c r="C2" s="3" t="s">
        <v>1</v>
      </c>
      <c r="D2" s="4"/>
      <c r="E2" s="28"/>
      <c r="F2" s="5"/>
      <c r="I2" s="42"/>
      <c r="J2" s="42"/>
    </row>
    <row r="3" spans="1:10" x14ac:dyDescent="0.25">
      <c r="A3" s="39" t="s">
        <v>138</v>
      </c>
      <c r="B3" s="7" t="s">
        <v>161</v>
      </c>
      <c r="C3" s="3" t="s">
        <v>2</v>
      </c>
      <c r="D3" s="128">
        <f>SUM(D4:D6)</f>
        <v>6610133214</v>
      </c>
      <c r="E3" s="128">
        <f>SUM(E4:E6)</f>
        <v>22008026333</v>
      </c>
      <c r="F3" s="136">
        <f>IF(ISERROR(D3/G3),"-",D3/G3)</f>
        <v>2.5253129610766556</v>
      </c>
      <c r="G3" s="73">
        <v>2617550108</v>
      </c>
      <c r="I3" s="42"/>
      <c r="J3" s="42"/>
    </row>
    <row r="4" spans="1:10" x14ac:dyDescent="0.25">
      <c r="A4" s="39"/>
      <c r="B4" s="8" t="s">
        <v>3</v>
      </c>
      <c r="C4" s="3" t="s">
        <v>4</v>
      </c>
      <c r="D4" s="128">
        <v>6610133214</v>
      </c>
      <c r="E4" s="16">
        <v>4008026333</v>
      </c>
      <c r="F4" s="136">
        <f t="shared" ref="F4:F28" si="0">IF(ISERROR(D4/G4),"-",D4/G4)</f>
        <v>56.232472487392357</v>
      </c>
      <c r="G4" s="73">
        <v>117550108</v>
      </c>
      <c r="I4" s="42"/>
      <c r="J4" s="42"/>
    </row>
    <row r="5" spans="1:10" x14ac:dyDescent="0.25">
      <c r="A5" s="39"/>
      <c r="B5" s="8" t="s">
        <v>5</v>
      </c>
      <c r="C5" s="3" t="s">
        <v>6</v>
      </c>
      <c r="D5" s="128">
        <v>0</v>
      </c>
      <c r="E5" s="16">
        <v>18000000000</v>
      </c>
      <c r="F5" s="136">
        <f t="shared" si="0"/>
        <v>0</v>
      </c>
      <c r="G5" s="73">
        <v>500000000</v>
      </c>
      <c r="I5" s="42"/>
      <c r="J5" s="42"/>
    </row>
    <row r="6" spans="1:10" x14ac:dyDescent="0.25">
      <c r="A6" s="39"/>
      <c r="B6" s="8" t="s">
        <v>7</v>
      </c>
      <c r="C6" s="3" t="s">
        <v>8</v>
      </c>
      <c r="D6" s="128">
        <v>0</v>
      </c>
      <c r="E6" s="16">
        <v>0</v>
      </c>
      <c r="F6" s="136">
        <f t="shared" si="0"/>
        <v>0</v>
      </c>
      <c r="G6" s="73">
        <v>2000000000</v>
      </c>
      <c r="I6" s="42"/>
      <c r="J6" s="42"/>
    </row>
    <row r="7" spans="1:10" x14ac:dyDescent="0.25">
      <c r="A7" s="39" t="s">
        <v>139</v>
      </c>
      <c r="B7" s="7" t="s">
        <v>160</v>
      </c>
      <c r="C7" s="3" t="s">
        <v>9</v>
      </c>
      <c r="D7" s="128">
        <f>SUM(D8:D10)</f>
        <v>69837619400</v>
      </c>
      <c r="E7" s="128">
        <f>SUM(E8:E10)</f>
        <v>47982618800</v>
      </c>
      <c r="F7" s="136">
        <f t="shared" si="0"/>
        <v>1.4797240678204557</v>
      </c>
      <c r="G7" s="73">
        <v>47196380000</v>
      </c>
      <c r="I7" s="42"/>
      <c r="J7" s="42"/>
    </row>
    <row r="8" spans="1:10" x14ac:dyDescent="0.25">
      <c r="A8" s="39"/>
      <c r="B8" s="8" t="s">
        <v>227</v>
      </c>
      <c r="C8" s="3" t="s">
        <v>133</v>
      </c>
      <c r="D8" s="128">
        <v>69837619400</v>
      </c>
      <c r="E8" s="16">
        <v>47953404800</v>
      </c>
      <c r="F8" s="136">
        <f t="shared" si="0"/>
        <v>11.198422706762576</v>
      </c>
      <c r="G8" s="73">
        <v>6236380000</v>
      </c>
      <c r="I8" s="42"/>
      <c r="J8" s="42"/>
    </row>
    <row r="9" spans="1:10" x14ac:dyDescent="0.25">
      <c r="A9" s="39"/>
      <c r="B9" s="8" t="s">
        <v>55</v>
      </c>
      <c r="C9" s="3" t="s">
        <v>134</v>
      </c>
      <c r="D9" s="128">
        <v>0</v>
      </c>
      <c r="E9" s="16">
        <v>0</v>
      </c>
      <c r="F9" s="136">
        <f t="shared" si="0"/>
        <v>0</v>
      </c>
      <c r="G9" s="73">
        <v>40960000000</v>
      </c>
      <c r="I9" s="42"/>
      <c r="J9" s="42"/>
    </row>
    <row r="10" spans="1:10" x14ac:dyDescent="0.25">
      <c r="A10" s="39"/>
      <c r="B10" s="8" t="s">
        <v>288</v>
      </c>
      <c r="C10" s="3" t="s">
        <v>247</v>
      </c>
      <c r="D10" s="128">
        <v>0</v>
      </c>
      <c r="E10" s="16">
        <v>29214000</v>
      </c>
      <c r="F10" s="136"/>
      <c r="G10" s="73"/>
      <c r="I10" s="42"/>
      <c r="J10" s="42"/>
    </row>
    <row r="11" spans="1:10" s="41" customFormat="1" x14ac:dyDescent="0.25">
      <c r="A11" s="57" t="s">
        <v>140</v>
      </c>
      <c r="B11" s="14" t="s">
        <v>159</v>
      </c>
      <c r="C11" s="15" t="s">
        <v>10</v>
      </c>
      <c r="D11" s="16">
        <v>123701000</v>
      </c>
      <c r="E11" s="16">
        <v>127242000</v>
      </c>
      <c r="F11" s="137">
        <f t="shared" si="0"/>
        <v>6.451598222496939E-2</v>
      </c>
      <c r="G11" s="73">
        <v>1917369863</v>
      </c>
      <c r="I11" s="42"/>
      <c r="J11" s="42"/>
    </row>
    <row r="12" spans="1:10" x14ac:dyDescent="0.25">
      <c r="A12" s="39" t="s">
        <v>141</v>
      </c>
      <c r="B12" s="7" t="s">
        <v>158</v>
      </c>
      <c r="C12" s="3" t="s">
        <v>11</v>
      </c>
      <c r="D12" s="128">
        <v>0</v>
      </c>
      <c r="E12" s="16">
        <v>17850000</v>
      </c>
      <c r="F12" s="136">
        <f t="shared" si="0"/>
        <v>0</v>
      </c>
      <c r="G12" s="73">
        <v>3262500</v>
      </c>
      <c r="I12" s="42"/>
      <c r="J12" s="42"/>
    </row>
    <row r="13" spans="1:10" ht="21" x14ac:dyDescent="0.25">
      <c r="A13" s="39" t="s">
        <v>142</v>
      </c>
      <c r="B13" s="7" t="s">
        <v>157</v>
      </c>
      <c r="C13" s="3" t="s">
        <v>12</v>
      </c>
      <c r="D13" s="128">
        <f>SUM(D14:D16)</f>
        <v>0</v>
      </c>
      <c r="E13" s="16"/>
      <c r="F13" s="136" t="str">
        <f t="shared" si="0"/>
        <v>-</v>
      </c>
      <c r="G13" s="73"/>
      <c r="I13" s="42"/>
      <c r="J13" s="42"/>
    </row>
    <row r="14" spans="1:10" s="74" customFormat="1" x14ac:dyDescent="0.25">
      <c r="A14" s="39"/>
      <c r="B14" s="8" t="s">
        <v>228</v>
      </c>
      <c r="C14" s="3" t="s">
        <v>135</v>
      </c>
      <c r="D14" s="128">
        <v>0</v>
      </c>
      <c r="E14" s="16"/>
      <c r="F14" s="136" t="str">
        <f t="shared" si="0"/>
        <v>-</v>
      </c>
      <c r="G14" s="73"/>
      <c r="I14" s="42"/>
      <c r="J14" s="42"/>
    </row>
    <row r="15" spans="1:10" s="74" customFormat="1" x14ac:dyDescent="0.25">
      <c r="A15" s="39"/>
      <c r="B15" s="8" t="s">
        <v>229</v>
      </c>
      <c r="C15" s="3" t="s">
        <v>136</v>
      </c>
      <c r="D15" s="128">
        <v>0</v>
      </c>
      <c r="E15" s="16"/>
      <c r="F15" s="136" t="str">
        <f t="shared" si="0"/>
        <v>-</v>
      </c>
      <c r="G15" s="73"/>
      <c r="I15" s="42"/>
      <c r="J15" s="42"/>
    </row>
    <row r="16" spans="1:10" s="74" customFormat="1" x14ac:dyDescent="0.25">
      <c r="A16" s="39"/>
      <c r="B16" s="8" t="s">
        <v>117</v>
      </c>
      <c r="C16" s="3" t="s">
        <v>210</v>
      </c>
      <c r="D16" s="128"/>
      <c r="E16" s="16"/>
      <c r="F16" s="136" t="str">
        <f t="shared" si="0"/>
        <v>-</v>
      </c>
      <c r="G16" s="73"/>
      <c r="I16" s="42"/>
      <c r="J16" s="42"/>
    </row>
    <row r="17" spans="1:10" x14ac:dyDescent="0.25">
      <c r="A17" s="39" t="s">
        <v>143</v>
      </c>
      <c r="B17" s="7" t="s">
        <v>156</v>
      </c>
      <c r="C17" s="3" t="s">
        <v>13</v>
      </c>
      <c r="D17" s="128">
        <v>0</v>
      </c>
      <c r="E17" s="16"/>
      <c r="F17" s="136" t="str">
        <f t="shared" si="0"/>
        <v>-</v>
      </c>
      <c r="G17" s="73"/>
      <c r="I17" s="42"/>
      <c r="J17" s="42"/>
    </row>
    <row r="18" spans="1:10" x14ac:dyDescent="0.25">
      <c r="A18" s="39" t="s">
        <v>144</v>
      </c>
      <c r="B18" s="7" t="s">
        <v>155</v>
      </c>
      <c r="C18" s="3" t="s">
        <v>14</v>
      </c>
      <c r="D18" s="128">
        <v>0</v>
      </c>
      <c r="E18" s="16"/>
      <c r="F18" s="136" t="str">
        <f t="shared" si="0"/>
        <v>-</v>
      </c>
      <c r="G18" s="73"/>
      <c r="I18" s="42"/>
      <c r="J18" s="42"/>
    </row>
    <row r="19" spans="1:10" s="70" customFormat="1" x14ac:dyDescent="0.25">
      <c r="A19" s="93" t="s">
        <v>145</v>
      </c>
      <c r="B19" s="6" t="s">
        <v>154</v>
      </c>
      <c r="C19" s="94" t="s">
        <v>15</v>
      </c>
      <c r="D19" s="18">
        <f>D3+D7+D11+D12+D13+D17+D18</f>
        <v>76571453614</v>
      </c>
      <c r="E19" s="18">
        <f>E3+E7+E11+E12+E13+E17+E18</f>
        <v>70135737133</v>
      </c>
      <c r="F19" s="138">
        <f t="shared" si="0"/>
        <v>1.4800831389445386</v>
      </c>
      <c r="G19" s="95">
        <v>51734562471</v>
      </c>
      <c r="I19" s="42"/>
      <c r="J19" s="96"/>
    </row>
    <row r="20" spans="1:10" x14ac:dyDescent="0.25">
      <c r="A20" s="39" t="s">
        <v>146</v>
      </c>
      <c r="B20" s="6" t="s">
        <v>153</v>
      </c>
      <c r="C20" s="3" t="s">
        <v>16</v>
      </c>
      <c r="D20" s="128"/>
      <c r="E20" s="16"/>
      <c r="F20" s="136" t="str">
        <f t="shared" si="0"/>
        <v>-</v>
      </c>
      <c r="G20" s="73"/>
      <c r="I20" s="42"/>
      <c r="J20" s="42"/>
    </row>
    <row r="21" spans="1:10" ht="21" x14ac:dyDescent="0.25">
      <c r="A21" s="39" t="s">
        <v>147</v>
      </c>
      <c r="B21" s="7" t="s">
        <v>152</v>
      </c>
      <c r="C21" s="3" t="s">
        <v>17</v>
      </c>
      <c r="D21" s="128">
        <f>SUM(D22:D23)</f>
        <v>0</v>
      </c>
      <c r="E21" s="16"/>
      <c r="F21" s="136" t="str">
        <f t="shared" si="0"/>
        <v>-</v>
      </c>
      <c r="G21" s="73"/>
      <c r="I21" s="42"/>
      <c r="J21" s="42"/>
    </row>
    <row r="22" spans="1:10" x14ac:dyDescent="0.25">
      <c r="A22" s="39"/>
      <c r="B22" s="8" t="s">
        <v>230</v>
      </c>
      <c r="C22" s="3" t="s">
        <v>137</v>
      </c>
      <c r="D22" s="128">
        <f>[1]BCTinhHinhTaiChinh_06105!D21</f>
        <v>0</v>
      </c>
      <c r="E22" s="16"/>
      <c r="F22" s="136" t="str">
        <f t="shared" si="0"/>
        <v>-</v>
      </c>
      <c r="G22" s="73"/>
      <c r="I22" s="42"/>
      <c r="J22" s="42"/>
    </row>
    <row r="23" spans="1:10" x14ac:dyDescent="0.25">
      <c r="A23" s="39"/>
      <c r="B23" s="8" t="s">
        <v>231</v>
      </c>
      <c r="C23" s="3" t="s">
        <v>211</v>
      </c>
      <c r="D23" s="128">
        <v>0</v>
      </c>
      <c r="E23" s="16"/>
      <c r="F23" s="136" t="str">
        <f t="shared" si="0"/>
        <v>-</v>
      </c>
      <c r="G23" s="73"/>
      <c r="I23" s="42"/>
      <c r="J23" s="42"/>
    </row>
    <row r="24" spans="1:10" x14ac:dyDescent="0.25">
      <c r="A24" s="39" t="s">
        <v>148</v>
      </c>
      <c r="B24" s="7" t="s">
        <v>151</v>
      </c>
      <c r="C24" s="3" t="s">
        <v>18</v>
      </c>
      <c r="D24" s="128">
        <v>1249074702</v>
      </c>
      <c r="E24" s="16">
        <v>143892450</v>
      </c>
      <c r="F24" s="136">
        <f t="shared" si="0"/>
        <v>5.8406733417595786</v>
      </c>
      <c r="G24" s="73">
        <v>213857997</v>
      </c>
      <c r="I24" s="42"/>
      <c r="J24" s="42"/>
    </row>
    <row r="25" spans="1:10" x14ac:dyDescent="0.25">
      <c r="A25" s="39" t="s">
        <v>149</v>
      </c>
      <c r="B25" s="7" t="s">
        <v>150</v>
      </c>
      <c r="C25" s="3" t="s">
        <v>19</v>
      </c>
      <c r="D25" s="128">
        <v>1249074702</v>
      </c>
      <c r="E25" s="128">
        <f>E24+E21</f>
        <v>143892450</v>
      </c>
      <c r="F25" s="136">
        <f t="shared" si="0"/>
        <v>5.8406733417595786</v>
      </c>
      <c r="G25" s="73">
        <v>213857997</v>
      </c>
      <c r="I25" s="42"/>
      <c r="J25" s="42"/>
    </row>
    <row r="26" spans="1:10" x14ac:dyDescent="0.25">
      <c r="A26" s="39"/>
      <c r="B26" s="8" t="s">
        <v>131</v>
      </c>
      <c r="C26" s="3" t="s">
        <v>20</v>
      </c>
      <c r="D26" s="128">
        <f>D19-D25</f>
        <v>75322378912</v>
      </c>
      <c r="E26" s="128">
        <f>E19-E25</f>
        <v>69991844683</v>
      </c>
      <c r="F26" s="136">
        <f t="shared" si="0"/>
        <v>1.461982705419169</v>
      </c>
      <c r="G26" s="73">
        <v>51520704474</v>
      </c>
      <c r="I26" s="42"/>
      <c r="J26" s="42"/>
    </row>
    <row r="27" spans="1:10" x14ac:dyDescent="0.25">
      <c r="A27" s="39"/>
      <c r="B27" s="8" t="s">
        <v>21</v>
      </c>
      <c r="C27" s="3" t="s">
        <v>22</v>
      </c>
      <c r="D27" s="139">
        <v>7360920.2800000003</v>
      </c>
      <c r="E27" s="140">
        <v>7118657.4699999997</v>
      </c>
      <c r="F27" s="136">
        <f t="shared" si="0"/>
        <v>1.5546589331660263</v>
      </c>
      <c r="G27" s="73">
        <v>4734749.29</v>
      </c>
      <c r="I27" s="42"/>
      <c r="J27" s="42"/>
    </row>
    <row r="28" spans="1:10" ht="21" x14ac:dyDescent="0.25">
      <c r="A28" s="39"/>
      <c r="B28" s="8" t="s">
        <v>23</v>
      </c>
      <c r="C28" s="3" t="s">
        <v>24</v>
      </c>
      <c r="D28" s="128">
        <f>ROUNDDOWN(D26/D27,0)</f>
        <v>10232</v>
      </c>
      <c r="E28" s="128">
        <f>ROUND(E26/E27,0)</f>
        <v>9832</v>
      </c>
      <c r="F28" s="136">
        <f t="shared" si="0"/>
        <v>0.94035474680635966</v>
      </c>
      <c r="G28" s="73">
        <v>10881</v>
      </c>
      <c r="I28" s="42"/>
      <c r="J28" s="42"/>
    </row>
    <row r="29" spans="1:10" x14ac:dyDescent="0.25">
      <c r="A29" s="34"/>
      <c r="B29" s="34"/>
      <c r="C29" s="35"/>
      <c r="D29" s="36"/>
      <c r="E29" s="36"/>
      <c r="F29" s="36"/>
    </row>
    <row r="31" spans="1:10" ht="15" customHeight="1" x14ac:dyDescent="0.25">
      <c r="A31" s="31"/>
      <c r="B31" s="17"/>
      <c r="C31" s="17"/>
      <c r="D31" s="17"/>
      <c r="E31" s="17"/>
      <c r="F31" s="17"/>
      <c r="G31" s="17"/>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D7" sqref="D7"/>
    </sheetView>
  </sheetViews>
  <sheetFormatPr defaultRowHeight="15" x14ac:dyDescent="0.25"/>
  <cols>
    <col min="1" max="1" width="6.85546875" style="37" customWidth="1"/>
    <col min="2" max="2" width="43.42578125" style="37" customWidth="1"/>
    <col min="3" max="3" width="9.140625" style="37"/>
    <col min="4" max="4" width="14.85546875" style="42" bestFit="1" customWidth="1"/>
    <col min="5" max="5" width="15.7109375" style="43" customWidth="1"/>
    <col min="6" max="6" width="16.5703125" style="42" bestFit="1" customWidth="1"/>
    <col min="7" max="7" width="15.5703125" style="37" customWidth="1"/>
    <col min="8" max="8" width="18" style="38" bestFit="1" customWidth="1"/>
    <col min="9" max="9" width="15.28515625" style="37" bestFit="1" customWidth="1"/>
    <col min="10" max="10" width="19.28515625" style="37" customWidth="1"/>
    <col min="11" max="16384" width="9.140625" style="37"/>
  </cols>
  <sheetData>
    <row r="1" spans="1:14" ht="21" x14ac:dyDescent="0.25">
      <c r="A1" s="33" t="s">
        <v>50</v>
      </c>
      <c r="B1" s="34" t="s">
        <v>99</v>
      </c>
      <c r="C1" s="35" t="s">
        <v>116</v>
      </c>
      <c r="D1" s="36" t="s">
        <v>242</v>
      </c>
      <c r="E1" s="36" t="s">
        <v>248</v>
      </c>
      <c r="F1" s="36" t="s">
        <v>118</v>
      </c>
    </row>
    <row r="2" spans="1:14" x14ac:dyDescent="0.25">
      <c r="A2" s="39" t="s">
        <v>122</v>
      </c>
      <c r="B2" s="6" t="s">
        <v>168</v>
      </c>
      <c r="C2" s="3" t="s">
        <v>25</v>
      </c>
      <c r="D2" s="18">
        <v>1354806520</v>
      </c>
      <c r="E2" s="18">
        <f>SUM(E3:E5)</f>
        <v>999825748</v>
      </c>
      <c r="F2" s="19">
        <f>G2+D2</f>
        <v>1354806520</v>
      </c>
      <c r="I2" s="40"/>
      <c r="J2" s="40"/>
      <c r="K2" s="40"/>
      <c r="L2" s="40"/>
      <c r="N2" s="40"/>
    </row>
    <row r="3" spans="1:14" x14ac:dyDescent="0.25">
      <c r="A3" s="39">
        <v>1</v>
      </c>
      <c r="B3" s="7" t="s">
        <v>159</v>
      </c>
      <c r="C3" s="3" t="s">
        <v>26</v>
      </c>
      <c r="D3" s="128">
        <v>1341416000</v>
      </c>
      <c r="E3" s="16">
        <v>604461000</v>
      </c>
      <c r="F3" s="129">
        <f>G3+D3</f>
        <v>1341416000</v>
      </c>
      <c r="I3" s="40"/>
      <c r="J3" s="40"/>
      <c r="K3" s="40"/>
      <c r="L3" s="40"/>
      <c r="N3" s="40"/>
    </row>
    <row r="4" spans="1:14" x14ac:dyDescent="0.25">
      <c r="A4" s="39">
        <v>2</v>
      </c>
      <c r="B4" s="7" t="s">
        <v>169</v>
      </c>
      <c r="C4" s="3" t="s">
        <v>27</v>
      </c>
      <c r="D4" s="128">
        <v>0</v>
      </c>
      <c r="E4" s="16">
        <v>394433405</v>
      </c>
      <c r="F4" s="129">
        <f t="shared" ref="F4:F20" si="0">G4+D4</f>
        <v>0</v>
      </c>
      <c r="I4" s="40"/>
      <c r="J4" s="40"/>
      <c r="K4" s="40"/>
      <c r="L4" s="40"/>
      <c r="N4" s="40"/>
    </row>
    <row r="5" spans="1:14" x14ac:dyDescent="0.25">
      <c r="A5" s="39">
        <v>3</v>
      </c>
      <c r="B5" s="7" t="s">
        <v>170</v>
      </c>
      <c r="C5" s="3" t="s">
        <v>28</v>
      </c>
      <c r="D5" s="128">
        <v>13390520</v>
      </c>
      <c r="E5" s="16">
        <v>931343</v>
      </c>
      <c r="F5" s="129">
        <f t="shared" si="0"/>
        <v>13390520</v>
      </c>
      <c r="I5" s="40"/>
      <c r="J5" s="40"/>
      <c r="K5" s="40"/>
      <c r="L5" s="40"/>
      <c r="N5" s="40"/>
    </row>
    <row r="6" spans="1:14" x14ac:dyDescent="0.25">
      <c r="A6" s="39" t="s">
        <v>146</v>
      </c>
      <c r="B6" s="6" t="s">
        <v>171</v>
      </c>
      <c r="C6" s="3" t="s">
        <v>29</v>
      </c>
      <c r="D6" s="18">
        <v>709609376</v>
      </c>
      <c r="E6" s="18">
        <f>SUM(E7:E14)</f>
        <v>773249265</v>
      </c>
      <c r="F6" s="19">
        <f t="shared" si="0"/>
        <v>709609376</v>
      </c>
      <c r="I6" s="40"/>
      <c r="J6" s="40"/>
      <c r="K6" s="40"/>
      <c r="L6" s="40"/>
      <c r="N6" s="40"/>
    </row>
    <row r="7" spans="1:14" x14ac:dyDescent="0.25">
      <c r="A7" s="39">
        <v>1</v>
      </c>
      <c r="B7" s="7" t="s">
        <v>173</v>
      </c>
      <c r="C7" s="3" t="s">
        <v>30</v>
      </c>
      <c r="D7" s="128">
        <v>355843444</v>
      </c>
      <c r="E7" s="16">
        <v>334702138</v>
      </c>
      <c r="F7" s="129">
        <f t="shared" si="0"/>
        <v>355843444</v>
      </c>
      <c r="I7" s="40"/>
      <c r="J7" s="40"/>
      <c r="K7" s="40"/>
      <c r="L7" s="40"/>
      <c r="N7" s="40"/>
    </row>
    <row r="8" spans="1:14" x14ac:dyDescent="0.25">
      <c r="A8" s="39">
        <v>2</v>
      </c>
      <c r="B8" s="7" t="s">
        <v>172</v>
      </c>
      <c r="C8" s="3" t="s">
        <v>31</v>
      </c>
      <c r="D8" s="128">
        <v>148833662</v>
      </c>
      <c r="E8" s="16">
        <v>111620649</v>
      </c>
      <c r="F8" s="129">
        <f t="shared" si="0"/>
        <v>148833662</v>
      </c>
      <c r="I8" s="40"/>
      <c r="J8" s="40"/>
      <c r="K8" s="40"/>
      <c r="L8" s="40"/>
      <c r="N8" s="40"/>
    </row>
    <row r="9" spans="1:14" ht="31.5" x14ac:dyDescent="0.25">
      <c r="A9" s="39">
        <v>3</v>
      </c>
      <c r="B9" s="7" t="s">
        <v>174</v>
      </c>
      <c r="C9" s="3" t="s">
        <v>32</v>
      </c>
      <c r="D9" s="128">
        <v>131999997</v>
      </c>
      <c r="E9" s="16">
        <v>214165480</v>
      </c>
      <c r="F9" s="129">
        <f t="shared" si="0"/>
        <v>131999997</v>
      </c>
      <c r="I9" s="40"/>
      <c r="J9" s="40"/>
      <c r="K9" s="40"/>
      <c r="L9" s="40"/>
      <c r="N9" s="40"/>
    </row>
    <row r="10" spans="1:14" x14ac:dyDescent="0.25">
      <c r="A10" s="39">
        <v>4</v>
      </c>
      <c r="B10" s="7" t="s">
        <v>175</v>
      </c>
      <c r="C10" s="3" t="s">
        <v>33</v>
      </c>
      <c r="D10" s="128">
        <v>0</v>
      </c>
      <c r="E10" s="16">
        <v>0</v>
      </c>
      <c r="F10" s="129">
        <f t="shared" si="0"/>
        <v>0</v>
      </c>
      <c r="I10" s="40"/>
      <c r="J10" s="40"/>
      <c r="K10" s="40"/>
      <c r="L10" s="40"/>
      <c r="N10" s="40"/>
    </row>
    <row r="11" spans="1:14" ht="21" x14ac:dyDescent="0.25">
      <c r="A11" s="39">
        <v>5</v>
      </c>
      <c r="B11" s="7" t="s">
        <v>176</v>
      </c>
      <c r="C11" s="3" t="s">
        <v>34</v>
      </c>
      <c r="D11" s="128">
        <v>41999996</v>
      </c>
      <c r="E11" s="16">
        <v>32249996</v>
      </c>
      <c r="F11" s="129">
        <f t="shared" si="0"/>
        <v>41999996</v>
      </c>
      <c r="I11" s="40"/>
      <c r="J11" s="40"/>
      <c r="K11" s="40"/>
      <c r="L11" s="40"/>
      <c r="N11" s="40"/>
    </row>
    <row r="12" spans="1:14" ht="52.5" x14ac:dyDescent="0.25">
      <c r="A12" s="39">
        <v>6</v>
      </c>
      <c r="B12" s="7" t="s">
        <v>177</v>
      </c>
      <c r="C12" s="3" t="s">
        <v>35</v>
      </c>
      <c r="D12" s="128">
        <v>0</v>
      </c>
      <c r="E12" s="16">
        <v>0</v>
      </c>
      <c r="F12" s="129">
        <f t="shared" si="0"/>
        <v>0</v>
      </c>
      <c r="I12" s="40"/>
      <c r="J12" s="40"/>
      <c r="K12" s="40"/>
      <c r="L12" s="40"/>
      <c r="N12" s="40"/>
    </row>
    <row r="13" spans="1:14" x14ac:dyDescent="0.25">
      <c r="A13" s="39">
        <v>7</v>
      </c>
      <c r="B13" s="7" t="s">
        <v>178</v>
      </c>
      <c r="C13" s="3" t="s">
        <v>36</v>
      </c>
      <c r="D13" s="128">
        <v>28917077</v>
      </c>
      <c r="E13" s="16">
        <v>74109002</v>
      </c>
      <c r="F13" s="129">
        <f t="shared" si="0"/>
        <v>28917077</v>
      </c>
      <c r="I13" s="40"/>
      <c r="J13" s="40"/>
      <c r="K13" s="40"/>
      <c r="L13" s="40"/>
      <c r="N13" s="40"/>
    </row>
    <row r="14" spans="1:14" x14ac:dyDescent="0.25">
      <c r="A14" s="39">
        <v>8</v>
      </c>
      <c r="B14" s="7" t="s">
        <v>223</v>
      </c>
      <c r="C14" s="3" t="s">
        <v>37</v>
      </c>
      <c r="D14" s="128">
        <v>2015200</v>
      </c>
      <c r="E14" s="128">
        <f>SUM(E15:E15)</f>
        <v>6402000</v>
      </c>
      <c r="F14" s="129">
        <f t="shared" si="0"/>
        <v>2015200</v>
      </c>
      <c r="I14" s="40"/>
      <c r="J14" s="40"/>
      <c r="K14" s="40"/>
      <c r="L14" s="40"/>
      <c r="N14" s="40"/>
    </row>
    <row r="15" spans="1:14" x14ac:dyDescent="0.25">
      <c r="A15" s="39"/>
      <c r="B15" s="8" t="s">
        <v>224</v>
      </c>
      <c r="C15" s="3" t="s">
        <v>167</v>
      </c>
      <c r="D15" s="128">
        <v>2015200</v>
      </c>
      <c r="E15" s="16">
        <v>6402000</v>
      </c>
      <c r="F15" s="129">
        <f t="shared" si="0"/>
        <v>2015200</v>
      </c>
      <c r="I15" s="40"/>
      <c r="J15" s="40"/>
      <c r="K15" s="40"/>
      <c r="L15" s="40"/>
      <c r="N15" s="40"/>
    </row>
    <row r="16" spans="1:14" x14ac:dyDescent="0.25">
      <c r="A16" s="39" t="s">
        <v>124</v>
      </c>
      <c r="B16" s="6" t="s">
        <v>179</v>
      </c>
      <c r="C16" s="3" t="s">
        <v>38</v>
      </c>
      <c r="D16" s="130">
        <v>645197144</v>
      </c>
      <c r="E16" s="130">
        <f>E2-E6</f>
        <v>226576483</v>
      </c>
      <c r="F16" s="130">
        <f t="shared" si="0"/>
        <v>645197144</v>
      </c>
      <c r="I16" s="40"/>
      <c r="J16" s="40"/>
      <c r="K16" s="40"/>
      <c r="L16" s="40"/>
      <c r="N16" s="40"/>
    </row>
    <row r="17" spans="1:14" x14ac:dyDescent="0.25">
      <c r="A17" s="39" t="s">
        <v>162</v>
      </c>
      <c r="B17" s="6" t="s">
        <v>180</v>
      </c>
      <c r="C17" s="3" t="s">
        <v>39</v>
      </c>
      <c r="D17" s="130">
        <v>2905836700</v>
      </c>
      <c r="E17" s="130">
        <f>SUM(E18:E19)</f>
        <v>-1423385200</v>
      </c>
      <c r="F17" s="130">
        <f t="shared" si="0"/>
        <v>2905836700</v>
      </c>
      <c r="I17" s="40"/>
      <c r="J17" s="40"/>
      <c r="K17" s="40"/>
      <c r="L17" s="40"/>
      <c r="N17" s="40"/>
    </row>
    <row r="18" spans="1:14" x14ac:dyDescent="0.25">
      <c r="A18" s="39">
        <v>1</v>
      </c>
      <c r="B18" s="7" t="s">
        <v>181</v>
      </c>
      <c r="C18" s="3" t="s">
        <v>40</v>
      </c>
      <c r="D18" s="131">
        <v>-133019768</v>
      </c>
      <c r="E18" s="132">
        <v>0</v>
      </c>
      <c r="F18" s="131">
        <f>G18+D18</f>
        <v>-133019768</v>
      </c>
      <c r="I18" s="40"/>
      <c r="J18" s="40"/>
      <c r="K18" s="40"/>
      <c r="L18" s="40"/>
      <c r="N18" s="40"/>
    </row>
    <row r="19" spans="1:14" x14ac:dyDescent="0.25">
      <c r="A19" s="39">
        <v>2</v>
      </c>
      <c r="B19" s="7" t="s">
        <v>182</v>
      </c>
      <c r="C19" s="3" t="s">
        <v>41</v>
      </c>
      <c r="D19" s="131">
        <v>3038856468</v>
      </c>
      <c r="E19" s="133">
        <v>-1423385200</v>
      </c>
      <c r="F19" s="131">
        <f t="shared" si="0"/>
        <v>3038856468</v>
      </c>
      <c r="I19" s="40"/>
      <c r="J19" s="40"/>
      <c r="K19" s="40"/>
      <c r="L19" s="40"/>
      <c r="N19" s="40"/>
    </row>
    <row r="20" spans="1:14" ht="24" customHeight="1" x14ac:dyDescent="0.25">
      <c r="A20" s="39" t="s">
        <v>163</v>
      </c>
      <c r="B20" s="6" t="s">
        <v>183</v>
      </c>
      <c r="C20" s="3" t="s">
        <v>42</v>
      </c>
      <c r="D20" s="130">
        <v>3551033844</v>
      </c>
      <c r="E20" s="130">
        <f>E16+E17</f>
        <v>-1196808717</v>
      </c>
      <c r="F20" s="130">
        <f t="shared" si="0"/>
        <v>3551033844</v>
      </c>
      <c r="I20" s="40"/>
      <c r="J20" s="40"/>
      <c r="K20" s="40"/>
      <c r="L20" s="40"/>
      <c r="N20" s="40"/>
    </row>
    <row r="21" spans="1:14" ht="19.5" customHeight="1" x14ac:dyDescent="0.25">
      <c r="A21" s="39" t="s">
        <v>164</v>
      </c>
      <c r="B21" s="6" t="s">
        <v>184</v>
      </c>
      <c r="C21" s="3" t="s">
        <v>43</v>
      </c>
      <c r="D21" s="130">
        <v>70232949785</v>
      </c>
      <c r="E21" s="147">
        <v>0</v>
      </c>
      <c r="F21" s="142">
        <v>70232949785</v>
      </c>
      <c r="I21" s="40"/>
      <c r="J21" s="40"/>
      <c r="K21" s="40"/>
      <c r="L21" s="40"/>
      <c r="N21" s="40"/>
    </row>
    <row r="22" spans="1:14" x14ac:dyDescent="0.25">
      <c r="A22" s="39" t="s">
        <v>129</v>
      </c>
      <c r="B22" s="6" t="s">
        <v>185</v>
      </c>
      <c r="C22" s="3" t="s">
        <v>44</v>
      </c>
      <c r="D22" s="130">
        <v>5089429127</v>
      </c>
      <c r="E22" s="130">
        <f>SUM(E24:E27)</f>
        <v>69991844683</v>
      </c>
      <c r="F22" s="130">
        <f>SUM(F24:F27)</f>
        <v>5089429127</v>
      </c>
      <c r="I22" s="40"/>
      <c r="J22" s="40"/>
      <c r="K22" s="40"/>
      <c r="L22" s="40"/>
      <c r="N22" s="40"/>
    </row>
    <row r="23" spans="1:14" x14ac:dyDescent="0.25">
      <c r="A23" s="39"/>
      <c r="B23" s="7" t="s">
        <v>45</v>
      </c>
      <c r="C23" s="3" t="s">
        <v>222</v>
      </c>
      <c r="D23" s="131"/>
      <c r="E23" s="131"/>
      <c r="F23" s="131"/>
      <c r="I23" s="40"/>
      <c r="J23" s="40"/>
      <c r="K23" s="40"/>
      <c r="L23" s="40"/>
      <c r="N23" s="40"/>
    </row>
    <row r="24" spans="1:14" ht="21" x14ac:dyDescent="0.25">
      <c r="A24" s="39">
        <v>1</v>
      </c>
      <c r="B24" s="7" t="s">
        <v>186</v>
      </c>
      <c r="C24" s="3" t="s">
        <v>218</v>
      </c>
      <c r="D24" s="131">
        <v>3551033844</v>
      </c>
      <c r="E24" s="131">
        <f>E20</f>
        <v>-1196808717</v>
      </c>
      <c r="F24" s="131">
        <f>G24+D24</f>
        <v>3551033844</v>
      </c>
      <c r="I24" s="40"/>
      <c r="J24" s="40"/>
      <c r="K24" s="40"/>
      <c r="L24" s="40"/>
      <c r="N24" s="40"/>
    </row>
    <row r="25" spans="1:14" ht="21" x14ac:dyDescent="0.25">
      <c r="A25" s="39">
        <v>2</v>
      </c>
      <c r="B25" s="7" t="s">
        <v>187</v>
      </c>
      <c r="C25" s="3" t="s">
        <v>219</v>
      </c>
      <c r="D25" s="134">
        <v>0</v>
      </c>
      <c r="E25" s="135"/>
      <c r="F25" s="134">
        <v>0</v>
      </c>
      <c r="I25" s="40"/>
      <c r="J25" s="40"/>
      <c r="K25" s="40"/>
      <c r="L25" s="40"/>
      <c r="N25" s="40"/>
    </row>
    <row r="26" spans="1:14" ht="21" x14ac:dyDescent="0.25">
      <c r="A26" s="39">
        <v>3</v>
      </c>
      <c r="B26" s="7" t="s">
        <v>216</v>
      </c>
      <c r="C26" s="3" t="s">
        <v>220</v>
      </c>
      <c r="D26" s="133">
        <v>2733862000</v>
      </c>
      <c r="E26" s="133">
        <v>71252561800</v>
      </c>
      <c r="F26" s="131">
        <f t="shared" ref="F26:F27" si="1">G26+D26</f>
        <v>2733862000</v>
      </c>
      <c r="I26" s="40"/>
      <c r="J26" s="40"/>
      <c r="K26" s="40"/>
      <c r="L26" s="40"/>
      <c r="N26" s="40"/>
    </row>
    <row r="27" spans="1:14" x14ac:dyDescent="0.25">
      <c r="A27" s="39">
        <v>4</v>
      </c>
      <c r="B27" s="7" t="s">
        <v>217</v>
      </c>
      <c r="C27" s="3" t="s">
        <v>221</v>
      </c>
      <c r="D27" s="133">
        <v>-1195466717</v>
      </c>
      <c r="E27" s="133">
        <v>-63908400</v>
      </c>
      <c r="F27" s="131">
        <f t="shared" si="1"/>
        <v>-1195466717</v>
      </c>
      <c r="I27" s="40"/>
      <c r="J27" s="40"/>
      <c r="K27" s="40"/>
      <c r="L27" s="40"/>
      <c r="N27" s="40"/>
    </row>
    <row r="28" spans="1:14" x14ac:dyDescent="0.25">
      <c r="A28" s="39" t="s">
        <v>165</v>
      </c>
      <c r="B28" s="6" t="s">
        <v>188</v>
      </c>
      <c r="C28" s="3" t="s">
        <v>46</v>
      </c>
      <c r="D28" s="130">
        <v>75322378912</v>
      </c>
      <c r="E28" s="130">
        <f>E21+E22</f>
        <v>69991844683</v>
      </c>
      <c r="F28" s="130">
        <f>F21+F22</f>
        <v>75322378912</v>
      </c>
      <c r="I28" s="40"/>
      <c r="J28" s="40"/>
      <c r="K28" s="40"/>
      <c r="L28" s="40"/>
      <c r="N28" s="40"/>
    </row>
    <row r="29" spans="1:14" ht="21" x14ac:dyDescent="0.25">
      <c r="A29" s="39" t="s">
        <v>166</v>
      </c>
      <c r="B29" s="6" t="s">
        <v>189</v>
      </c>
      <c r="C29" s="3" t="s">
        <v>47</v>
      </c>
      <c r="D29" s="18"/>
      <c r="E29" s="29"/>
      <c r="F29" s="19"/>
      <c r="I29" s="40"/>
    </row>
    <row r="30" spans="1:14" ht="21" x14ac:dyDescent="0.25">
      <c r="A30" s="39"/>
      <c r="B30" s="7" t="s">
        <v>48</v>
      </c>
      <c r="C30" s="3" t="s">
        <v>49</v>
      </c>
      <c r="D30" s="10"/>
      <c r="E30" s="30"/>
      <c r="F30" s="10"/>
    </row>
    <row r="31" spans="1:14" x14ac:dyDescent="0.25">
      <c r="A31" s="34"/>
      <c r="B31" s="34"/>
      <c r="C31" s="35"/>
      <c r="D31" s="36"/>
      <c r="E31" s="36"/>
      <c r="F31" s="36"/>
    </row>
    <row r="33" spans="1:6" x14ac:dyDescent="0.25">
      <c r="A33" s="31"/>
      <c r="D33" s="37"/>
      <c r="E33" s="41"/>
      <c r="F33" s="37"/>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topLeftCell="A46" zoomScaleNormal="100" workbookViewId="0">
      <selection activeCell="B61" sqref="B61"/>
    </sheetView>
  </sheetViews>
  <sheetFormatPr defaultRowHeight="15" x14ac:dyDescent="0.25"/>
  <cols>
    <col min="1" max="1" width="4.5703125" style="41" customWidth="1"/>
    <col min="2" max="2" width="27.7109375" style="41" customWidth="1"/>
    <col min="3" max="3" width="9.140625" style="41"/>
    <col min="4" max="4" width="10.5703125" style="41" bestFit="1" customWidth="1"/>
    <col min="5" max="5" width="13.28515625" style="41" bestFit="1" customWidth="1"/>
    <col min="6" max="6" width="18" style="41" bestFit="1" customWidth="1"/>
    <col min="7" max="7" width="21.5703125" style="41" customWidth="1"/>
    <col min="8" max="10" width="9.140625" style="37"/>
    <col min="11" max="11" width="14.28515625" style="37" bestFit="1" customWidth="1"/>
    <col min="12" max="12" width="9.140625" style="110"/>
    <col min="13" max="16384" width="9.140625" style="37"/>
  </cols>
  <sheetData>
    <row r="1" spans="1:16" ht="42" x14ac:dyDescent="0.25">
      <c r="A1" s="109" t="s">
        <v>50</v>
      </c>
      <c r="B1" s="109" t="s">
        <v>119</v>
      </c>
      <c r="C1" s="109" t="s">
        <v>116</v>
      </c>
      <c r="D1" s="109" t="s">
        <v>100</v>
      </c>
      <c r="E1" s="109" t="s">
        <v>120</v>
      </c>
      <c r="F1" s="109" t="s">
        <v>121</v>
      </c>
      <c r="G1" s="109" t="s">
        <v>132</v>
      </c>
    </row>
    <row r="2" spans="1:16" x14ac:dyDescent="0.25">
      <c r="A2" s="111" t="s">
        <v>122</v>
      </c>
      <c r="B2" s="111" t="s">
        <v>51</v>
      </c>
      <c r="C2" s="111">
        <v>2246</v>
      </c>
      <c r="D2" s="112"/>
      <c r="E2" s="112"/>
      <c r="F2" s="112"/>
      <c r="G2" s="113"/>
    </row>
    <row r="3" spans="1:16" x14ac:dyDescent="0.25">
      <c r="A3" s="2">
        <v>1</v>
      </c>
      <c r="B3" s="2" t="s">
        <v>254</v>
      </c>
      <c r="C3" s="2">
        <v>2246.1</v>
      </c>
      <c r="D3" s="114">
        <v>18690</v>
      </c>
      <c r="E3" s="114">
        <v>11700</v>
      </c>
      <c r="F3" s="114">
        <f>D3*E3</f>
        <v>218673000</v>
      </c>
      <c r="G3" s="115">
        <f>F3/$F$58</f>
        <v>2.8558031704914474E-3</v>
      </c>
      <c r="H3" s="55"/>
      <c r="I3" s="116"/>
      <c r="J3" s="116"/>
      <c r="K3" s="116"/>
      <c r="M3" s="116"/>
      <c r="N3" s="116"/>
      <c r="O3" s="116"/>
      <c r="P3" s="116"/>
    </row>
    <row r="4" spans="1:16" s="70" customFormat="1" x14ac:dyDescent="0.25">
      <c r="A4" s="2">
        <v>2</v>
      </c>
      <c r="B4" s="2" t="s">
        <v>255</v>
      </c>
      <c r="C4" s="2">
        <v>2246.1999999999998</v>
      </c>
      <c r="D4" s="114">
        <v>40000</v>
      </c>
      <c r="E4" s="114">
        <v>78000</v>
      </c>
      <c r="F4" s="114">
        <f t="shared" ref="F4:F36" si="0">D4*E4</f>
        <v>3120000000</v>
      </c>
      <c r="G4" s="115">
        <f>F4/$F$58</f>
        <v>4.074625533071443E-2</v>
      </c>
      <c r="H4" s="117"/>
      <c r="I4" s="118"/>
      <c r="L4" s="119"/>
    </row>
    <row r="5" spans="1:16" x14ac:dyDescent="0.25">
      <c r="A5" s="2">
        <v>3</v>
      </c>
      <c r="B5" s="2" t="s">
        <v>256</v>
      </c>
      <c r="C5" s="2">
        <v>2246.3000000000002</v>
      </c>
      <c r="D5" s="114">
        <v>86298</v>
      </c>
      <c r="E5" s="114">
        <v>46400</v>
      </c>
      <c r="F5" s="114">
        <f t="shared" si="0"/>
        <v>4004227200</v>
      </c>
      <c r="G5" s="115">
        <f>F5/$F$58</f>
        <v>5.2293994837625549E-2</v>
      </c>
      <c r="H5" s="55"/>
      <c r="I5" s="116"/>
    </row>
    <row r="6" spans="1:16" x14ac:dyDescent="0.25">
      <c r="A6" s="2">
        <v>4</v>
      </c>
      <c r="B6" s="2" t="s">
        <v>257</v>
      </c>
      <c r="C6" s="2">
        <v>2246.4</v>
      </c>
      <c r="D6" s="114">
        <v>12452</v>
      </c>
      <c r="E6" s="114">
        <v>53000</v>
      </c>
      <c r="F6" s="114">
        <f t="shared" si="0"/>
        <v>659956000</v>
      </c>
      <c r="G6" s="115">
        <f>F6/$F$58</f>
        <v>8.6188255394349256E-3</v>
      </c>
      <c r="H6" s="55"/>
      <c r="I6" s="116"/>
    </row>
    <row r="7" spans="1:16" x14ac:dyDescent="0.25">
      <c r="A7" s="2">
        <v>5</v>
      </c>
      <c r="B7" s="2" t="s">
        <v>258</v>
      </c>
      <c r="C7" s="2">
        <v>2246.5</v>
      </c>
      <c r="D7" s="114">
        <v>98160</v>
      </c>
      <c r="E7" s="114">
        <v>8600</v>
      </c>
      <c r="F7" s="114">
        <f t="shared" si="0"/>
        <v>844176000</v>
      </c>
      <c r="G7" s="115">
        <f>F7/$F$58</f>
        <v>1.1024682961558072E-2</v>
      </c>
      <c r="H7" s="55"/>
      <c r="I7" s="116"/>
    </row>
    <row r="8" spans="1:16" x14ac:dyDescent="0.25">
      <c r="A8" s="2">
        <v>6</v>
      </c>
      <c r="B8" s="2" t="s">
        <v>259</v>
      </c>
      <c r="C8" s="2">
        <v>2246.6</v>
      </c>
      <c r="D8" s="114">
        <v>26920</v>
      </c>
      <c r="E8" s="114">
        <v>31100</v>
      </c>
      <c r="F8" s="114">
        <f t="shared" si="0"/>
        <v>837212000</v>
      </c>
      <c r="G8" s="115">
        <f>F8/$F$58</f>
        <v>1.0933735230108361E-2</v>
      </c>
      <c r="H8" s="55"/>
      <c r="I8" s="116"/>
    </row>
    <row r="9" spans="1:16" x14ac:dyDescent="0.25">
      <c r="A9" s="2">
        <v>7</v>
      </c>
      <c r="B9" s="2" t="s">
        <v>260</v>
      </c>
      <c r="C9" s="2">
        <v>2246.6999999999998</v>
      </c>
      <c r="D9" s="114">
        <v>118500</v>
      </c>
      <c r="E9" s="114">
        <v>19000</v>
      </c>
      <c r="F9" s="114">
        <f t="shared" si="0"/>
        <v>2251500000</v>
      </c>
      <c r="G9" s="115">
        <f>F9/$F$58</f>
        <v>2.9403908293943438E-2</v>
      </c>
      <c r="H9" s="55"/>
      <c r="I9" s="116"/>
    </row>
    <row r="10" spans="1:16" s="70" customFormat="1" x14ac:dyDescent="0.25">
      <c r="A10" s="2">
        <v>8</v>
      </c>
      <c r="B10" s="2" t="s">
        <v>261</v>
      </c>
      <c r="C10" s="2">
        <v>2246.8000000000002</v>
      </c>
      <c r="D10" s="114">
        <v>25460</v>
      </c>
      <c r="E10" s="114">
        <v>23700</v>
      </c>
      <c r="F10" s="114">
        <f>D10*E10</f>
        <v>603402000</v>
      </c>
      <c r="G10" s="115">
        <f>F10/$F$58</f>
        <v>7.8802474227768413E-3</v>
      </c>
      <c r="H10" s="117"/>
      <c r="I10" s="118"/>
      <c r="L10" s="119"/>
    </row>
    <row r="11" spans="1:16" x14ac:dyDescent="0.25">
      <c r="A11" s="2">
        <v>9</v>
      </c>
      <c r="B11" s="2" t="s">
        <v>262</v>
      </c>
      <c r="C11" s="2">
        <v>2246.9</v>
      </c>
      <c r="D11" s="114">
        <v>103510</v>
      </c>
      <c r="E11" s="114">
        <v>37000</v>
      </c>
      <c r="F11" s="114">
        <f t="shared" si="0"/>
        <v>3829870000</v>
      </c>
      <c r="G11" s="115">
        <f>F11/$F$58</f>
        <v>5.0016942597257454E-2</v>
      </c>
      <c r="H11" s="55"/>
      <c r="I11" s="116"/>
    </row>
    <row r="12" spans="1:16" x14ac:dyDescent="0.25">
      <c r="A12" s="2">
        <v>10</v>
      </c>
      <c r="B12" s="2" t="s">
        <v>263</v>
      </c>
      <c r="C12" s="151" t="s">
        <v>290</v>
      </c>
      <c r="D12" s="114">
        <v>118287</v>
      </c>
      <c r="E12" s="114">
        <v>28900</v>
      </c>
      <c r="F12" s="114">
        <f t="shared" si="0"/>
        <v>3418494300</v>
      </c>
      <c r="G12" s="115">
        <f>F12/$F$58</f>
        <v>4.464450051102304E-2</v>
      </c>
      <c r="H12" s="55"/>
      <c r="I12" s="116"/>
    </row>
    <row r="13" spans="1:16" x14ac:dyDescent="0.25">
      <c r="A13" s="2">
        <v>11</v>
      </c>
      <c r="B13" s="2" t="s">
        <v>264</v>
      </c>
      <c r="C13" s="2">
        <v>2246.11</v>
      </c>
      <c r="D13" s="114">
        <v>17060</v>
      </c>
      <c r="E13" s="114">
        <v>42500</v>
      </c>
      <c r="F13" s="114">
        <f t="shared" si="0"/>
        <v>725050000</v>
      </c>
      <c r="G13" s="115">
        <f>F13/$F$58</f>
        <v>9.4689334703636201E-3</v>
      </c>
      <c r="H13" s="55"/>
      <c r="I13" s="116"/>
    </row>
    <row r="14" spans="1:16" x14ac:dyDescent="0.25">
      <c r="A14" s="2">
        <v>12</v>
      </c>
      <c r="B14" s="2" t="s">
        <v>265</v>
      </c>
      <c r="C14" s="2">
        <v>2246.12</v>
      </c>
      <c r="D14" s="114">
        <v>154000</v>
      </c>
      <c r="E14" s="114">
        <v>20100</v>
      </c>
      <c r="F14" s="114">
        <f t="shared" si="0"/>
        <v>3095400000</v>
      </c>
      <c r="G14" s="115">
        <f>F14/$F$58</f>
        <v>4.042498677906841E-2</v>
      </c>
      <c r="H14" s="55"/>
      <c r="I14" s="116"/>
    </row>
    <row r="15" spans="1:16" x14ac:dyDescent="0.25">
      <c r="A15" s="2">
        <v>13</v>
      </c>
      <c r="B15" s="2" t="s">
        <v>266</v>
      </c>
      <c r="C15" s="2">
        <v>2246.13</v>
      </c>
      <c r="D15" s="114">
        <v>30960</v>
      </c>
      <c r="E15" s="114">
        <v>19500</v>
      </c>
      <c r="F15" s="114">
        <f t="shared" si="0"/>
        <v>603720000</v>
      </c>
      <c r="G15" s="115">
        <f>F15/$F$58</f>
        <v>7.8844004064932416E-3</v>
      </c>
      <c r="H15" s="55"/>
      <c r="I15" s="116"/>
    </row>
    <row r="16" spans="1:16" x14ac:dyDescent="0.25">
      <c r="A16" s="2">
        <v>14</v>
      </c>
      <c r="B16" s="2" t="s">
        <v>267</v>
      </c>
      <c r="C16" s="2">
        <v>2246.14</v>
      </c>
      <c r="D16" s="114">
        <v>72681</v>
      </c>
      <c r="E16" s="114">
        <v>48800</v>
      </c>
      <c r="F16" s="114">
        <f t="shared" si="0"/>
        <v>3546832800</v>
      </c>
      <c r="G16" s="115">
        <f>F16/$F$58</f>
        <v>4.6320562462869481E-2</v>
      </c>
      <c r="H16" s="55"/>
      <c r="I16" s="116"/>
    </row>
    <row r="17" spans="1:12" s="70" customFormat="1" x14ac:dyDescent="0.25">
      <c r="A17" s="2">
        <v>15</v>
      </c>
      <c r="B17" s="2" t="s">
        <v>268</v>
      </c>
      <c r="C17" s="2">
        <v>2246.15</v>
      </c>
      <c r="D17" s="114">
        <v>110000</v>
      </c>
      <c r="E17" s="114">
        <v>21700</v>
      </c>
      <c r="F17" s="114">
        <f t="shared" si="0"/>
        <v>2387000000</v>
      </c>
      <c r="G17" s="115">
        <f>F17/$F$58</f>
        <v>3.1173497267440814E-2</v>
      </c>
      <c r="H17" s="117"/>
      <c r="I17" s="118"/>
      <c r="L17" s="119"/>
    </row>
    <row r="18" spans="1:12" x14ac:dyDescent="0.25">
      <c r="A18" s="2">
        <v>16</v>
      </c>
      <c r="B18" s="2" t="s">
        <v>269</v>
      </c>
      <c r="C18" s="2">
        <v>2246.16</v>
      </c>
      <c r="D18" s="114">
        <v>58470</v>
      </c>
      <c r="E18" s="114">
        <v>15500</v>
      </c>
      <c r="F18" s="114">
        <f t="shared" si="0"/>
        <v>906285000</v>
      </c>
      <c r="G18" s="115">
        <f>F18/$F$58</f>
        <v>1.1835807696280938E-2</v>
      </c>
      <c r="H18" s="55"/>
      <c r="I18" s="116"/>
    </row>
    <row r="19" spans="1:12" x14ac:dyDescent="0.25">
      <c r="A19" s="2">
        <v>17</v>
      </c>
      <c r="B19" s="2" t="s">
        <v>270</v>
      </c>
      <c r="C19" s="2">
        <v>2246.17</v>
      </c>
      <c r="D19" s="114">
        <v>28872</v>
      </c>
      <c r="E19" s="114">
        <v>42800</v>
      </c>
      <c r="F19" s="114">
        <f t="shared" si="0"/>
        <v>1235721600</v>
      </c>
      <c r="G19" s="115">
        <f>F19/$F$58</f>
        <v>1.6138149945922744E-2</v>
      </c>
      <c r="H19" s="55"/>
      <c r="I19" s="116"/>
    </row>
    <row r="20" spans="1:12" x14ac:dyDescent="0.25">
      <c r="A20" s="2">
        <v>18</v>
      </c>
      <c r="B20" s="2" t="s">
        <v>271</v>
      </c>
      <c r="C20" s="2">
        <v>2246.1799999999998</v>
      </c>
      <c r="D20" s="114">
        <v>40000</v>
      </c>
      <c r="E20" s="114">
        <v>27600</v>
      </c>
      <c r="F20" s="114">
        <f t="shared" si="0"/>
        <v>1104000000</v>
      </c>
      <c r="G20" s="115">
        <f>F20/$F$58</f>
        <v>1.4417905732406644E-2</v>
      </c>
      <c r="H20" s="55"/>
      <c r="I20" s="116"/>
    </row>
    <row r="21" spans="1:12" s="70" customFormat="1" x14ac:dyDescent="0.25">
      <c r="A21" s="2">
        <v>19</v>
      </c>
      <c r="B21" s="2" t="s">
        <v>272</v>
      </c>
      <c r="C21" s="2">
        <v>2246.19</v>
      </c>
      <c r="D21" s="114">
        <v>64390</v>
      </c>
      <c r="E21" s="114">
        <v>81000</v>
      </c>
      <c r="F21" s="114">
        <f t="shared" si="0"/>
        <v>5215590000</v>
      </c>
      <c r="G21" s="115">
        <f>F21/$F$58</f>
        <v>6.8114026230872066E-2</v>
      </c>
      <c r="H21" s="117"/>
      <c r="I21" s="118"/>
      <c r="L21" s="119"/>
    </row>
    <row r="22" spans="1:12" x14ac:dyDescent="0.25">
      <c r="A22" s="2">
        <v>20</v>
      </c>
      <c r="B22" s="2" t="s">
        <v>273</v>
      </c>
      <c r="C22" s="120">
        <v>2246.1999999999998</v>
      </c>
      <c r="D22" s="114">
        <v>248691</v>
      </c>
      <c r="E22" s="114">
        <v>15100</v>
      </c>
      <c r="F22" s="114">
        <f t="shared" si="0"/>
        <v>3755234100</v>
      </c>
      <c r="G22" s="115">
        <f>F22/$F$58</f>
        <v>4.9042220341412049E-2</v>
      </c>
      <c r="H22" s="55"/>
      <c r="I22" s="116"/>
    </row>
    <row r="23" spans="1:12" x14ac:dyDescent="0.25">
      <c r="A23" s="2">
        <v>21</v>
      </c>
      <c r="B23" s="2" t="s">
        <v>274</v>
      </c>
      <c r="C23" s="2">
        <v>2246.21</v>
      </c>
      <c r="D23" s="114">
        <v>180</v>
      </c>
      <c r="E23" s="114">
        <v>2700</v>
      </c>
      <c r="F23" s="114">
        <f t="shared" si="0"/>
        <v>486000</v>
      </c>
      <c r="G23" s="115">
        <f>F23/$F$58</f>
        <v>6.3470128495920547E-6</v>
      </c>
      <c r="H23" s="55"/>
      <c r="I23" s="116"/>
    </row>
    <row r="24" spans="1:12" x14ac:dyDescent="0.25">
      <c r="A24" s="2">
        <v>22</v>
      </c>
      <c r="B24" s="2" t="s">
        <v>275</v>
      </c>
      <c r="C24" s="2">
        <v>2246.2199999999998</v>
      </c>
      <c r="D24" s="114">
        <v>41321</v>
      </c>
      <c r="E24" s="114">
        <v>52500</v>
      </c>
      <c r="F24" s="114">
        <f t="shared" si="0"/>
        <v>2169352500</v>
      </c>
      <c r="G24" s="115">
        <f>F24/$F$58</f>
        <v>2.8331086816449896E-2</v>
      </c>
      <c r="H24" s="55"/>
      <c r="I24" s="116"/>
    </row>
    <row r="25" spans="1:12" x14ac:dyDescent="0.25">
      <c r="A25" s="2">
        <v>23</v>
      </c>
      <c r="B25" s="2" t="s">
        <v>276</v>
      </c>
      <c r="C25" s="2">
        <v>2246.23</v>
      </c>
      <c r="D25" s="114">
        <v>41450</v>
      </c>
      <c r="E25" s="114">
        <v>29700</v>
      </c>
      <c r="F25" s="114">
        <f t="shared" si="0"/>
        <v>1231065000</v>
      </c>
      <c r="G25" s="115">
        <f>F25/$F$58</f>
        <v>1.6077336159841651E-2</v>
      </c>
      <c r="H25" s="55"/>
      <c r="I25" s="116"/>
    </row>
    <row r="26" spans="1:12" s="41" customFormat="1" x14ac:dyDescent="0.25">
      <c r="A26" s="2">
        <v>24</v>
      </c>
      <c r="B26" s="2" t="s">
        <v>277</v>
      </c>
      <c r="C26" s="2">
        <v>2246.2399999999998</v>
      </c>
      <c r="D26" s="114">
        <v>3</v>
      </c>
      <c r="E26" s="114">
        <v>32500</v>
      </c>
      <c r="F26" s="114">
        <f t="shared" si="0"/>
        <v>97500</v>
      </c>
      <c r="G26" s="115">
        <f>F26/$F$58</f>
        <v>1.2733204790848259E-6</v>
      </c>
      <c r="H26" s="121"/>
      <c r="I26" s="116"/>
      <c r="L26" s="122"/>
    </row>
    <row r="27" spans="1:12" s="41" customFormat="1" x14ac:dyDescent="0.25">
      <c r="A27" s="2">
        <v>25</v>
      </c>
      <c r="B27" s="2" t="s">
        <v>278</v>
      </c>
      <c r="C27" s="2">
        <v>2246.25</v>
      </c>
      <c r="D27" s="114">
        <v>27904</v>
      </c>
      <c r="E27" s="114">
        <v>12000</v>
      </c>
      <c r="F27" s="114">
        <f t="shared" si="0"/>
        <v>334848000</v>
      </c>
      <c r="G27" s="115">
        <f>F27/$F$58</f>
        <v>4.3730134951855976E-3</v>
      </c>
      <c r="H27" s="121"/>
      <c r="I27" s="116"/>
      <c r="L27" s="122"/>
    </row>
    <row r="28" spans="1:12" s="41" customFormat="1" x14ac:dyDescent="0.25">
      <c r="A28" s="2">
        <v>26</v>
      </c>
      <c r="B28" s="2" t="s">
        <v>279</v>
      </c>
      <c r="C28" s="2">
        <v>2246.2600000000002</v>
      </c>
      <c r="D28" s="114">
        <v>21700</v>
      </c>
      <c r="E28" s="114">
        <v>21700</v>
      </c>
      <c r="F28" s="114">
        <f t="shared" si="0"/>
        <v>470890000</v>
      </c>
      <c r="G28" s="115">
        <f>F28/$F$58</f>
        <v>6.1496808245769608E-3</v>
      </c>
      <c r="H28" s="121"/>
      <c r="I28" s="116"/>
      <c r="L28" s="122"/>
    </row>
    <row r="29" spans="1:12" s="70" customFormat="1" x14ac:dyDescent="0.25">
      <c r="A29" s="2">
        <v>27</v>
      </c>
      <c r="B29" s="2" t="s">
        <v>280</v>
      </c>
      <c r="C29" s="2">
        <v>2246.27</v>
      </c>
      <c r="D29" s="114">
        <v>47690</v>
      </c>
      <c r="E29" s="114">
        <v>26900</v>
      </c>
      <c r="F29" s="114">
        <f t="shared" si="0"/>
        <v>1282861000</v>
      </c>
      <c r="G29" s="115">
        <f>F29/$F$58</f>
        <v>1.6753776237120398E-2</v>
      </c>
      <c r="H29" s="117"/>
      <c r="I29" s="118"/>
      <c r="L29" s="119"/>
    </row>
    <row r="30" spans="1:12" s="70" customFormat="1" x14ac:dyDescent="0.25">
      <c r="A30" s="2">
        <v>28</v>
      </c>
      <c r="B30" s="2" t="s">
        <v>281</v>
      </c>
      <c r="C30" s="2">
        <v>2246.2800000000002</v>
      </c>
      <c r="D30" s="114">
        <v>147048</v>
      </c>
      <c r="E30" s="114">
        <v>24300</v>
      </c>
      <c r="F30" s="114">
        <f t="shared" si="0"/>
        <v>3573266400</v>
      </c>
      <c r="G30" s="115">
        <f>F30/$F$58</f>
        <v>4.6665777275340624E-2</v>
      </c>
      <c r="H30" s="117"/>
      <c r="I30" s="118"/>
      <c r="L30" s="119"/>
    </row>
    <row r="31" spans="1:12" s="70" customFormat="1" x14ac:dyDescent="0.25">
      <c r="A31" s="2">
        <v>29</v>
      </c>
      <c r="B31" s="2" t="s">
        <v>282</v>
      </c>
      <c r="C31" s="2">
        <v>2246.29</v>
      </c>
      <c r="D31" s="114">
        <v>249310</v>
      </c>
      <c r="E31" s="114">
        <v>18600</v>
      </c>
      <c r="F31" s="114">
        <f t="shared" si="0"/>
        <v>4637166000</v>
      </c>
      <c r="G31" s="115">
        <f>F31/$F$58</f>
        <v>6.0559983925290932E-2</v>
      </c>
      <c r="H31" s="117"/>
      <c r="I31" s="118"/>
      <c r="L31" s="119"/>
    </row>
    <row r="32" spans="1:12" x14ac:dyDescent="0.25">
      <c r="A32" s="2">
        <v>30</v>
      </c>
      <c r="B32" s="2" t="s">
        <v>283</v>
      </c>
      <c r="C32" s="120">
        <v>2246.3000000000002</v>
      </c>
      <c r="D32" s="114">
        <v>98040</v>
      </c>
      <c r="E32" s="114">
        <v>6500</v>
      </c>
      <c r="F32" s="114">
        <f t="shared" si="0"/>
        <v>637260000</v>
      </c>
      <c r="G32" s="115">
        <f>F32/$F$58</f>
        <v>8.3224226512984226E-3</v>
      </c>
      <c r="H32" s="55"/>
      <c r="I32" s="116"/>
    </row>
    <row r="33" spans="1:12" x14ac:dyDescent="0.25">
      <c r="A33" s="2">
        <v>31</v>
      </c>
      <c r="B33" s="2" t="s">
        <v>284</v>
      </c>
      <c r="C33" s="2">
        <v>2246.31</v>
      </c>
      <c r="D33" s="114">
        <v>9170</v>
      </c>
      <c r="E33" s="114">
        <v>39000</v>
      </c>
      <c r="F33" s="114">
        <f t="shared" si="0"/>
        <v>357630000</v>
      </c>
      <c r="G33" s="115">
        <f>F33/$F$58</f>
        <v>4.6705395172831413E-3</v>
      </c>
      <c r="H33" s="55"/>
      <c r="I33" s="116"/>
    </row>
    <row r="34" spans="1:12" s="70" customFormat="1" x14ac:dyDescent="0.25">
      <c r="A34" s="2">
        <v>32</v>
      </c>
      <c r="B34" s="2" t="s">
        <v>225</v>
      </c>
      <c r="C34" s="2">
        <v>2246.3200000000002</v>
      </c>
      <c r="D34" s="114">
        <v>54726</v>
      </c>
      <c r="E34" s="114">
        <v>113000</v>
      </c>
      <c r="F34" s="114">
        <f t="shared" si="0"/>
        <v>6184038000</v>
      </c>
      <c r="G34" s="115">
        <f>F34/$F$58</f>
        <v>8.0761663885525831E-2</v>
      </c>
      <c r="H34" s="117"/>
      <c r="I34" s="118"/>
      <c r="L34" s="119"/>
    </row>
    <row r="35" spans="1:12" s="70" customFormat="1" x14ac:dyDescent="0.25">
      <c r="A35" s="2">
        <v>33</v>
      </c>
      <c r="B35" s="2" t="s">
        <v>285</v>
      </c>
      <c r="C35" s="2">
        <v>2246.33</v>
      </c>
      <c r="D35" s="114">
        <v>145574</v>
      </c>
      <c r="E35" s="114">
        <v>43500</v>
      </c>
      <c r="F35" s="114">
        <f t="shared" si="0"/>
        <v>6332469000</v>
      </c>
      <c r="G35" s="115">
        <f>F35/$F$58</f>
        <v>8.2700127803792906E-2</v>
      </c>
      <c r="H35" s="117"/>
      <c r="I35" s="118"/>
      <c r="L35" s="119"/>
    </row>
    <row r="36" spans="1:12" x14ac:dyDescent="0.25">
      <c r="A36" s="2">
        <v>34</v>
      </c>
      <c r="B36" s="2" t="s">
        <v>286</v>
      </c>
      <c r="C36" s="2">
        <v>2246.34</v>
      </c>
      <c r="D36" s="114">
        <v>19690</v>
      </c>
      <c r="E36" s="114">
        <v>13400</v>
      </c>
      <c r="F36" s="114">
        <f t="shared" si="0"/>
        <v>263846000</v>
      </c>
      <c r="G36" s="115">
        <f>F36/$F$58</f>
        <v>3.4457488730729739E-3</v>
      </c>
    </row>
    <row r="37" spans="1:12" x14ac:dyDescent="0.25">
      <c r="A37" s="2"/>
      <c r="B37" s="2"/>
      <c r="C37" s="2"/>
      <c r="D37" s="114"/>
      <c r="E37" s="114"/>
      <c r="F37" s="114"/>
      <c r="G37" s="115"/>
    </row>
    <row r="38" spans="1:12" x14ac:dyDescent="0.25">
      <c r="A38" s="26"/>
      <c r="B38" s="123" t="s">
        <v>52</v>
      </c>
      <c r="C38" s="123">
        <v>2247</v>
      </c>
      <c r="D38" s="124"/>
      <c r="E38" s="124"/>
      <c r="F38" s="124">
        <f>SUM(F2:F37)</f>
        <v>69837619400</v>
      </c>
      <c r="G38" s="115">
        <f>F38/$F$58</f>
        <v>0.91205816402617157</v>
      </c>
    </row>
    <row r="39" spans="1:12" x14ac:dyDescent="0.25">
      <c r="A39" s="111" t="s">
        <v>123</v>
      </c>
      <c r="B39" s="111" t="s">
        <v>53</v>
      </c>
      <c r="C39" s="111">
        <v>2248</v>
      </c>
      <c r="D39" s="112"/>
      <c r="E39" s="112"/>
      <c r="F39" s="112"/>
      <c r="G39" s="125"/>
    </row>
    <row r="40" spans="1:12" x14ac:dyDescent="0.25">
      <c r="A40" s="26"/>
      <c r="B40" s="26" t="s">
        <v>52</v>
      </c>
      <c r="C40" s="26">
        <v>2249</v>
      </c>
      <c r="D40" s="126"/>
      <c r="E40" s="126"/>
      <c r="F40" s="126"/>
      <c r="G40" s="115"/>
    </row>
    <row r="41" spans="1:12" x14ac:dyDescent="0.25">
      <c r="A41" s="26"/>
      <c r="B41" s="26" t="s">
        <v>54</v>
      </c>
      <c r="C41" s="26">
        <v>2250</v>
      </c>
      <c r="D41" s="126"/>
      <c r="E41" s="126"/>
      <c r="F41" s="126">
        <f>F38+F40</f>
        <v>69837619400</v>
      </c>
      <c r="G41" s="115">
        <f>F41/$F$58</f>
        <v>0.91205816402617157</v>
      </c>
    </row>
    <row r="42" spans="1:12" x14ac:dyDescent="0.25">
      <c r="A42" s="111" t="s">
        <v>124</v>
      </c>
      <c r="B42" s="111" t="s">
        <v>55</v>
      </c>
      <c r="C42" s="111">
        <v>2251</v>
      </c>
      <c r="D42" s="112"/>
      <c r="E42" s="112"/>
      <c r="F42" s="112"/>
      <c r="G42" s="125"/>
    </row>
    <row r="43" spans="1:12" x14ac:dyDescent="0.25">
      <c r="A43" s="26"/>
      <c r="B43" s="26" t="s">
        <v>52</v>
      </c>
      <c r="C43" s="26">
        <v>2252</v>
      </c>
      <c r="D43" s="126"/>
      <c r="E43" s="126"/>
      <c r="F43" s="126">
        <v>0</v>
      </c>
      <c r="G43" s="115">
        <f>F43/$F$58</f>
        <v>0</v>
      </c>
    </row>
    <row r="44" spans="1:12" x14ac:dyDescent="0.25">
      <c r="A44" s="111" t="s">
        <v>125</v>
      </c>
      <c r="B44" s="111" t="s">
        <v>56</v>
      </c>
      <c r="C44" s="111">
        <v>2253</v>
      </c>
      <c r="D44" s="112"/>
      <c r="E44" s="112"/>
      <c r="F44" s="112"/>
      <c r="G44" s="125"/>
    </row>
    <row r="45" spans="1:12" x14ac:dyDescent="0.25">
      <c r="A45" s="26"/>
      <c r="B45" s="26" t="s">
        <v>52</v>
      </c>
      <c r="C45" s="26">
        <v>2254</v>
      </c>
      <c r="D45" s="126"/>
      <c r="E45" s="126"/>
      <c r="F45" s="126"/>
      <c r="G45" s="115"/>
    </row>
    <row r="46" spans="1:12" x14ac:dyDescent="0.25">
      <c r="A46" s="111"/>
      <c r="B46" s="111" t="s">
        <v>57</v>
      </c>
      <c r="C46" s="111">
        <v>2255</v>
      </c>
      <c r="D46" s="112"/>
      <c r="E46" s="112"/>
      <c r="F46" s="112">
        <f>SUM(F41,F43,F45)</f>
        <v>69837619400</v>
      </c>
      <c r="G46" s="125">
        <f>F46/$F$58</f>
        <v>0.91205816402617157</v>
      </c>
    </row>
    <row r="47" spans="1:12" x14ac:dyDescent="0.25">
      <c r="A47" s="111" t="s">
        <v>126</v>
      </c>
      <c r="B47" s="111" t="s">
        <v>127</v>
      </c>
      <c r="C47" s="111">
        <v>2256</v>
      </c>
      <c r="D47" s="112"/>
      <c r="E47" s="112"/>
      <c r="F47" s="112"/>
      <c r="G47" s="125"/>
    </row>
    <row r="48" spans="1:12" x14ac:dyDescent="0.25">
      <c r="A48" s="26">
        <v>1</v>
      </c>
      <c r="B48" s="26" t="s">
        <v>226</v>
      </c>
      <c r="C48" s="26">
        <v>2256.1</v>
      </c>
      <c r="D48" s="126"/>
      <c r="E48" s="126"/>
      <c r="F48" s="126">
        <v>0</v>
      </c>
      <c r="G48" s="115">
        <f>F48/$F$58</f>
        <v>0</v>
      </c>
    </row>
    <row r="49" spans="1:7" x14ac:dyDescent="0.25">
      <c r="A49" s="26">
        <v>2</v>
      </c>
      <c r="B49" s="26" t="s">
        <v>249</v>
      </c>
      <c r="C49" s="26">
        <v>2256.1999999999998</v>
      </c>
      <c r="D49" s="126"/>
      <c r="E49" s="126"/>
      <c r="F49" s="126">
        <v>0</v>
      </c>
      <c r="G49" s="115">
        <f>F49/$F$58</f>
        <v>0</v>
      </c>
    </row>
    <row r="50" spans="1:7" x14ac:dyDescent="0.25">
      <c r="A50" s="26">
        <v>3</v>
      </c>
      <c r="B50" s="26" t="s">
        <v>287</v>
      </c>
      <c r="C50" s="26">
        <v>2256.3000000000002</v>
      </c>
      <c r="D50" s="126"/>
      <c r="E50" s="126"/>
      <c r="F50" s="126">
        <v>123701000</v>
      </c>
      <c r="G50" s="115"/>
    </row>
    <row r="51" spans="1:7" x14ac:dyDescent="0.25">
      <c r="A51" s="26">
        <v>4</v>
      </c>
      <c r="B51" s="26" t="s">
        <v>250</v>
      </c>
      <c r="C51" s="26">
        <v>2256.4</v>
      </c>
      <c r="D51" s="126"/>
      <c r="E51" s="126"/>
      <c r="F51" s="126">
        <v>0</v>
      </c>
      <c r="G51" s="115">
        <f>F51/$F$58</f>
        <v>0</v>
      </c>
    </row>
    <row r="52" spans="1:7" x14ac:dyDescent="0.25">
      <c r="A52" s="111"/>
      <c r="B52" s="111" t="s">
        <v>52</v>
      </c>
      <c r="C52" s="111">
        <v>2257</v>
      </c>
      <c r="D52" s="112"/>
      <c r="E52" s="112"/>
      <c r="F52" s="112">
        <f>SUM(F48:F51)</f>
        <v>123701000</v>
      </c>
      <c r="G52" s="125">
        <f>F52/$F$58</f>
        <v>1.6154976059822774E-3</v>
      </c>
    </row>
    <row r="53" spans="1:7" x14ac:dyDescent="0.25">
      <c r="A53" s="111" t="s">
        <v>128</v>
      </c>
      <c r="B53" s="111" t="s">
        <v>3</v>
      </c>
      <c r="C53" s="111">
        <v>2258</v>
      </c>
      <c r="D53" s="112"/>
      <c r="E53" s="112"/>
      <c r="F53" s="112"/>
      <c r="G53" s="125"/>
    </row>
    <row r="54" spans="1:7" x14ac:dyDescent="0.25">
      <c r="A54" s="26"/>
      <c r="B54" s="26" t="s">
        <v>58</v>
      </c>
      <c r="C54" s="26">
        <v>2259</v>
      </c>
      <c r="D54" s="126"/>
      <c r="E54" s="126"/>
      <c r="F54" s="126">
        <v>6610133214</v>
      </c>
      <c r="G54" s="115">
        <f t="shared" ref="G54" si="1">F54/$F$58</f>
        <v>8.6326338367846145E-2</v>
      </c>
    </row>
    <row r="55" spans="1:7" x14ac:dyDescent="0.25">
      <c r="A55" s="26"/>
      <c r="B55" s="26" t="s">
        <v>59</v>
      </c>
      <c r="C55" s="26">
        <v>2260</v>
      </c>
      <c r="D55" s="126"/>
      <c r="E55" s="126"/>
      <c r="F55" s="126">
        <v>0</v>
      </c>
      <c r="G55" s="115"/>
    </row>
    <row r="56" spans="1:7" x14ac:dyDescent="0.25">
      <c r="A56" s="26"/>
      <c r="B56" s="26" t="s">
        <v>60</v>
      </c>
      <c r="C56" s="26">
        <v>2261</v>
      </c>
      <c r="D56" s="126"/>
      <c r="E56" s="126"/>
      <c r="F56" s="126">
        <v>0</v>
      </c>
      <c r="G56" s="115"/>
    </row>
    <row r="57" spans="1:7" x14ac:dyDescent="0.25">
      <c r="A57" s="26"/>
      <c r="B57" s="26" t="s">
        <v>52</v>
      </c>
      <c r="C57" s="26">
        <v>2262</v>
      </c>
      <c r="D57" s="126"/>
      <c r="E57" s="126"/>
      <c r="F57" s="126">
        <f>SUM(F54:F56)</f>
        <v>6610133214</v>
      </c>
      <c r="G57" s="115">
        <f t="shared" ref="G57:G58" si="2">F57/$F$58</f>
        <v>8.6326338367846145E-2</v>
      </c>
    </row>
    <row r="58" spans="1:7" x14ac:dyDescent="0.25">
      <c r="A58" s="111" t="s">
        <v>129</v>
      </c>
      <c r="B58" s="111" t="s">
        <v>130</v>
      </c>
      <c r="C58" s="111">
        <v>2263</v>
      </c>
      <c r="D58" s="112"/>
      <c r="E58" s="112"/>
      <c r="F58" s="112">
        <f>SUM(F46,F52,F57)</f>
        <v>76571453614</v>
      </c>
      <c r="G58" s="125">
        <f t="shared" si="2"/>
        <v>1</v>
      </c>
    </row>
    <row r="59" spans="1:7" x14ac:dyDescent="0.25">
      <c r="A59" s="109"/>
      <c r="B59" s="109"/>
      <c r="C59" s="109"/>
      <c r="D59" s="109"/>
      <c r="E59" s="109"/>
      <c r="F59" s="109"/>
      <c r="G59" s="109"/>
    </row>
    <row r="61" spans="1:7" x14ac:dyDescent="0.25">
      <c r="B61" s="127"/>
      <c r="C61" s="127"/>
      <c r="D61" s="127"/>
      <c r="E61" s="127"/>
      <c r="F61" s="127"/>
      <c r="G61" s="127"/>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A16" workbookViewId="0">
      <selection activeCell="E4" sqref="E4"/>
    </sheetView>
  </sheetViews>
  <sheetFormatPr defaultRowHeight="15" x14ac:dyDescent="0.25"/>
  <cols>
    <col min="1" max="1" width="9.140625" style="37"/>
    <col min="2" max="2" width="37.140625" style="37" customWidth="1"/>
    <col min="3" max="3" width="9.140625" style="37"/>
    <col min="4" max="4" width="20.42578125" style="41" customWidth="1"/>
    <col min="5" max="5" width="16.85546875" style="41" customWidth="1"/>
    <col min="6" max="6" width="13.28515625" style="37" hidden="1" customWidth="1"/>
    <col min="7" max="7" width="9.140625" style="37" hidden="1" customWidth="1"/>
    <col min="8" max="8" width="18" style="37" hidden="1" customWidth="1"/>
    <col min="9" max="9" width="9.140625" style="37" hidden="1" customWidth="1"/>
    <col min="10" max="10" width="17.42578125" style="37" hidden="1" customWidth="1"/>
    <col min="11" max="11" width="18" style="37" hidden="1" customWidth="1"/>
    <col min="12" max="12" width="18.85546875" style="37" customWidth="1"/>
    <col min="13" max="13" width="9.140625" style="38"/>
    <col min="14" max="16384" width="9.140625" style="37"/>
  </cols>
  <sheetData>
    <row r="1" spans="1:15" ht="21" x14ac:dyDescent="0.25">
      <c r="A1" s="47" t="s">
        <v>50</v>
      </c>
      <c r="B1" s="48" t="s">
        <v>99</v>
      </c>
      <c r="C1" s="49" t="s">
        <v>116</v>
      </c>
      <c r="D1" s="49" t="s">
        <v>242</v>
      </c>
      <c r="E1" s="49" t="s">
        <v>248</v>
      </c>
      <c r="J1" s="50" t="s">
        <v>237</v>
      </c>
      <c r="K1" s="51" t="s">
        <v>238</v>
      </c>
    </row>
    <row r="2" spans="1:15" x14ac:dyDescent="0.25">
      <c r="A2" s="39" t="s">
        <v>122</v>
      </c>
      <c r="B2" s="9" t="s">
        <v>61</v>
      </c>
      <c r="C2" s="1" t="s">
        <v>62</v>
      </c>
      <c r="D2" s="26"/>
      <c r="E2" s="26"/>
      <c r="G2" s="21"/>
      <c r="H2" s="52"/>
      <c r="I2" s="21"/>
      <c r="J2" s="97">
        <v>42011</v>
      </c>
      <c r="K2" s="98">
        <v>70940992027</v>
      </c>
      <c r="L2" s="52"/>
    </row>
    <row r="3" spans="1:15" ht="21" x14ac:dyDescent="0.25">
      <c r="A3" s="39">
        <v>1</v>
      </c>
      <c r="B3" s="9" t="s">
        <v>63</v>
      </c>
      <c r="C3" s="1" t="s">
        <v>64</v>
      </c>
      <c r="D3" s="13">
        <f>(BCKetQuaHoatDong_06028!D7/Khac_06030!$H$8)*H16</f>
        <v>9.9309732383325664E-3</v>
      </c>
      <c r="E3" s="99">
        <v>9.5314733086117372E-3</v>
      </c>
      <c r="G3" s="21"/>
      <c r="H3" s="52"/>
      <c r="I3" s="21"/>
      <c r="J3" s="53">
        <v>42018</v>
      </c>
      <c r="K3" s="54">
        <v>72061544196</v>
      </c>
      <c r="L3" s="52"/>
      <c r="O3" s="55"/>
    </row>
    <row r="4" spans="1:15" ht="21" x14ac:dyDescent="0.25">
      <c r="A4" s="39">
        <v>2</v>
      </c>
      <c r="B4" s="9" t="s">
        <v>65</v>
      </c>
      <c r="C4" s="1" t="s">
        <v>66</v>
      </c>
      <c r="D4" s="13">
        <f>BCKetQuaHoatDong_06028!D8/Khac_06030!$H$8*H16</f>
        <v>4.1536893237944118E-3</v>
      </c>
      <c r="E4" s="99">
        <v>3.1786747553833056E-3</v>
      </c>
      <c r="G4" s="21"/>
      <c r="H4" s="52"/>
      <c r="I4" s="21"/>
      <c r="J4" s="97">
        <v>42025</v>
      </c>
      <c r="K4" s="98">
        <v>71055084442</v>
      </c>
      <c r="L4" s="52"/>
      <c r="O4" s="55"/>
    </row>
    <row r="5" spans="1:15" ht="52.5" x14ac:dyDescent="0.25">
      <c r="A5" s="39">
        <v>3</v>
      </c>
      <c r="B5" s="9" t="s">
        <v>208</v>
      </c>
      <c r="C5" s="1" t="s">
        <v>209</v>
      </c>
      <c r="D5" s="13">
        <f>(BCKetQuaHoatDong_06028!D9/Khac_06030!$H$8)*Khac_06030!H16</f>
        <v>3.6838909351017269E-3</v>
      </c>
      <c r="E5" s="99">
        <v>6.0988930887738184E-3</v>
      </c>
      <c r="G5" s="21"/>
      <c r="H5" s="52"/>
      <c r="I5" s="21"/>
      <c r="J5" s="53">
        <v>42032</v>
      </c>
      <c r="K5" s="54">
        <v>72690768948</v>
      </c>
      <c r="L5" s="52"/>
      <c r="O5" s="55"/>
    </row>
    <row r="6" spans="1:15" ht="31.5" x14ac:dyDescent="0.25">
      <c r="A6" s="39">
        <v>4</v>
      </c>
      <c r="B6" s="9" t="s">
        <v>67</v>
      </c>
      <c r="C6" s="1" t="s">
        <v>68</v>
      </c>
      <c r="D6" s="13">
        <f>BCKetQuaHoatDong_06028!D10/Khac_06030!H8*Khac_06030!H16</f>
        <v>0</v>
      </c>
      <c r="E6" s="99">
        <v>0</v>
      </c>
      <c r="G6" s="21"/>
      <c r="H6" s="52"/>
      <c r="I6" s="22"/>
      <c r="J6" s="97">
        <v>42035</v>
      </c>
      <c r="K6" s="98">
        <v>71817417053</v>
      </c>
      <c r="L6" s="56"/>
      <c r="O6" s="55"/>
    </row>
    <row r="7" spans="1:15" ht="42" x14ac:dyDescent="0.25">
      <c r="A7" s="39">
        <v>5</v>
      </c>
      <c r="B7" s="9" t="s">
        <v>69</v>
      </c>
      <c r="C7" s="1" t="s">
        <v>70</v>
      </c>
      <c r="D7" s="13">
        <f>BCKetQuaHoatDong_06028!D11/Khac_06030!H8*Khac_06030!H16</f>
        <v>1.1721470307208325E-3</v>
      </c>
      <c r="E7" s="99">
        <v>9.1839860334813671E-4</v>
      </c>
      <c r="G7" s="21"/>
      <c r="H7" s="52"/>
      <c r="I7" s="21"/>
      <c r="J7" s="53">
        <v>42039</v>
      </c>
      <c r="K7" s="54">
        <v>69482644976</v>
      </c>
      <c r="L7" s="52"/>
      <c r="O7" s="55"/>
    </row>
    <row r="8" spans="1:15" ht="21" x14ac:dyDescent="0.25">
      <c r="A8" s="39">
        <v>6</v>
      </c>
      <c r="B8" s="9" t="s">
        <v>71</v>
      </c>
      <c r="C8" s="1" t="s">
        <v>72</v>
      </c>
      <c r="D8" s="13">
        <f>BCKetQuaHoatDong_06028!D6/Khac_06030!H8*Khac_06030!H16</f>
        <v>1.9803966720617371E-2</v>
      </c>
      <c r="E8" s="99">
        <v>2.2020190173542138E-2</v>
      </c>
      <c r="G8" s="21" t="s">
        <v>232</v>
      </c>
      <c r="H8" s="23">
        <f>AVERAGE(K2:K33)</f>
        <v>71663357751.580643</v>
      </c>
      <c r="J8" s="97">
        <v>42046</v>
      </c>
      <c r="K8" s="98">
        <v>71786214083</v>
      </c>
      <c r="L8" s="56"/>
      <c r="O8" s="55"/>
    </row>
    <row r="9" spans="1:15" s="41" customFormat="1" ht="51" customHeight="1" x14ac:dyDescent="0.25">
      <c r="A9" s="57">
        <v>7</v>
      </c>
      <c r="B9" s="24" t="s">
        <v>215</v>
      </c>
      <c r="C9" s="25" t="s">
        <v>73</v>
      </c>
      <c r="D9" s="13">
        <f>H14/(H8*2)*H16</f>
        <v>0.26900839710618768</v>
      </c>
      <c r="E9" s="99">
        <v>0.70347923563482695</v>
      </c>
      <c r="H9" s="27"/>
      <c r="J9" s="53">
        <v>42053</v>
      </c>
      <c r="K9" s="54">
        <v>72889504617</v>
      </c>
      <c r="L9" s="58"/>
      <c r="M9" s="38"/>
      <c r="N9" s="59"/>
      <c r="O9" s="55"/>
    </row>
    <row r="10" spans="1:15" x14ac:dyDescent="0.25">
      <c r="A10" s="39" t="s">
        <v>146</v>
      </c>
      <c r="B10" s="9" t="s">
        <v>74</v>
      </c>
      <c r="C10" s="1" t="s">
        <v>75</v>
      </c>
      <c r="D10" s="13"/>
      <c r="E10" s="32"/>
      <c r="G10" s="60" t="s">
        <v>233</v>
      </c>
      <c r="H10" s="56">
        <v>10645364000</v>
      </c>
      <c r="I10" s="61" t="s">
        <v>239</v>
      </c>
      <c r="J10" s="97">
        <v>42060</v>
      </c>
      <c r="K10" s="98">
        <v>73229561564</v>
      </c>
      <c r="L10" s="56"/>
      <c r="O10" s="55"/>
    </row>
    <row r="11" spans="1:15" x14ac:dyDescent="0.25">
      <c r="A11" s="148">
        <v>1</v>
      </c>
      <c r="B11" s="9" t="s">
        <v>76</v>
      </c>
      <c r="C11" s="1" t="s">
        <v>77</v>
      </c>
      <c r="D11" s="13"/>
      <c r="E11" s="32"/>
      <c r="G11" s="62" t="s">
        <v>234</v>
      </c>
      <c r="H11" s="56">
        <v>4649671000</v>
      </c>
      <c r="I11" s="63"/>
      <c r="J11" s="53">
        <v>42063</v>
      </c>
      <c r="K11" s="54">
        <v>73208677015</v>
      </c>
      <c r="L11" s="56"/>
      <c r="O11" s="55"/>
    </row>
    <row r="12" spans="1:15" x14ac:dyDescent="0.25">
      <c r="A12" s="149"/>
      <c r="B12" s="9" t="s">
        <v>78</v>
      </c>
      <c r="C12" s="1" t="s">
        <v>79</v>
      </c>
      <c r="D12" s="100">
        <v>71947581900</v>
      </c>
      <c r="E12" s="32">
        <v>0</v>
      </c>
      <c r="G12" s="64" t="s">
        <v>233</v>
      </c>
      <c r="H12" s="56">
        <v>2186460000</v>
      </c>
      <c r="I12" s="63" t="s">
        <v>240</v>
      </c>
      <c r="J12" s="97">
        <v>42067</v>
      </c>
      <c r="K12" s="98">
        <v>74481526469</v>
      </c>
      <c r="L12" s="56"/>
      <c r="O12" s="55"/>
    </row>
    <row r="13" spans="1:15" x14ac:dyDescent="0.25">
      <c r="A13" s="150"/>
      <c r="B13" s="9" t="s">
        <v>80</v>
      </c>
      <c r="C13" s="1" t="s">
        <v>81</v>
      </c>
      <c r="D13" s="101">
        <v>7194758.1899999995</v>
      </c>
      <c r="E13" s="65">
        <v>0</v>
      </c>
      <c r="G13" s="64" t="s">
        <v>234</v>
      </c>
      <c r="H13" s="56">
        <v>1796550000</v>
      </c>
      <c r="I13" s="63"/>
      <c r="J13" s="53">
        <v>42074</v>
      </c>
      <c r="K13" s="54">
        <v>73196377856</v>
      </c>
      <c r="L13" s="56"/>
      <c r="O13" s="55"/>
    </row>
    <row r="14" spans="1:15" x14ac:dyDescent="0.25">
      <c r="A14" s="148">
        <v>2</v>
      </c>
      <c r="B14" s="9" t="s">
        <v>82</v>
      </c>
      <c r="C14" s="1" t="s">
        <v>83</v>
      </c>
      <c r="D14" s="13"/>
      <c r="E14" s="32"/>
      <c r="G14" s="66"/>
      <c r="H14" s="67">
        <f>SUM(H10:H13)</f>
        <v>19278045000</v>
      </c>
      <c r="I14" s="68"/>
      <c r="J14" s="97">
        <v>42081</v>
      </c>
      <c r="K14" s="98">
        <v>71844589388</v>
      </c>
      <c r="L14" s="56"/>
      <c r="O14" s="55"/>
    </row>
    <row r="15" spans="1:15" x14ac:dyDescent="0.25">
      <c r="A15" s="149"/>
      <c r="B15" s="9" t="s">
        <v>84</v>
      </c>
      <c r="C15" s="1" t="s">
        <v>85</v>
      </c>
      <c r="D15" s="101">
        <v>285245.84000000003</v>
      </c>
      <c r="E15" s="65">
        <v>7125257.4699999997</v>
      </c>
      <c r="J15" s="53">
        <v>42088</v>
      </c>
      <c r="K15" s="54">
        <v>70191309157</v>
      </c>
      <c r="L15" s="56"/>
      <c r="O15" s="55"/>
    </row>
    <row r="16" spans="1:15" x14ac:dyDescent="0.25">
      <c r="A16" s="149"/>
      <c r="B16" s="9" t="s">
        <v>86</v>
      </c>
      <c r="C16" s="1" t="s">
        <v>87</v>
      </c>
      <c r="D16" s="100">
        <v>2852458400</v>
      </c>
      <c r="E16" s="32">
        <v>71252574700</v>
      </c>
      <c r="G16" s="20" t="s">
        <v>235</v>
      </c>
      <c r="H16" s="37">
        <v>2</v>
      </c>
      <c r="J16" s="97">
        <v>42094</v>
      </c>
      <c r="K16" s="98">
        <v>69234075703</v>
      </c>
      <c r="L16" s="56"/>
      <c r="O16" s="55"/>
    </row>
    <row r="17" spans="1:15" x14ac:dyDescent="0.25">
      <c r="A17" s="149"/>
      <c r="B17" s="9" t="s">
        <v>190</v>
      </c>
      <c r="C17" s="1" t="s">
        <v>200</v>
      </c>
      <c r="D17" s="102">
        <v>-119083.75</v>
      </c>
      <c r="E17" s="144">
        <v>-6600</v>
      </c>
      <c r="J17" s="53">
        <v>42095</v>
      </c>
      <c r="K17" s="54">
        <v>68055088624</v>
      </c>
      <c r="L17" s="56"/>
      <c r="O17" s="55"/>
    </row>
    <row r="18" spans="1:15" ht="21" x14ac:dyDescent="0.25">
      <c r="A18" s="150"/>
      <c r="B18" s="9" t="s">
        <v>191</v>
      </c>
      <c r="C18" s="1" t="s">
        <v>201</v>
      </c>
      <c r="D18" s="106">
        <v>-1190837500</v>
      </c>
      <c r="E18" s="108">
        <v>-66000000</v>
      </c>
      <c r="F18" s="69"/>
      <c r="J18" s="97">
        <v>42102</v>
      </c>
      <c r="K18" s="98">
        <v>69118830352</v>
      </c>
      <c r="L18" s="56"/>
      <c r="O18" s="55"/>
    </row>
    <row r="19" spans="1:15" x14ac:dyDescent="0.25">
      <c r="A19" s="148">
        <v>3</v>
      </c>
      <c r="B19" s="9" t="s">
        <v>88</v>
      </c>
      <c r="C19" s="1" t="s">
        <v>89</v>
      </c>
      <c r="D19" s="104"/>
      <c r="E19" s="108"/>
      <c r="F19" s="69"/>
      <c r="J19" s="53">
        <v>42109</v>
      </c>
      <c r="K19" s="54">
        <v>70917783226</v>
      </c>
      <c r="L19" s="56"/>
      <c r="O19" s="55"/>
    </row>
    <row r="20" spans="1:15" x14ac:dyDescent="0.25">
      <c r="A20" s="149"/>
      <c r="B20" s="9" t="s">
        <v>192</v>
      </c>
      <c r="C20" s="1" t="s">
        <v>90</v>
      </c>
      <c r="D20" s="106">
        <f>D12+D16+D18</f>
        <v>73609202800</v>
      </c>
      <c r="E20" s="145">
        <f>E12+E16+E18</f>
        <v>71186574700</v>
      </c>
      <c r="F20" s="69"/>
      <c r="J20" s="97">
        <v>42116</v>
      </c>
      <c r="K20" s="98">
        <v>71276467081</v>
      </c>
      <c r="L20" s="56"/>
      <c r="O20" s="55"/>
    </row>
    <row r="21" spans="1:15" x14ac:dyDescent="0.25">
      <c r="A21" s="150"/>
      <c r="B21" s="9" t="s">
        <v>193</v>
      </c>
      <c r="C21" s="1" t="s">
        <v>91</v>
      </c>
      <c r="D21" s="103">
        <f>D13+D15+D17</f>
        <v>7360920.2799999993</v>
      </c>
      <c r="E21" s="146">
        <f>E13+E15+E17</f>
        <v>7118657.4699999997</v>
      </c>
      <c r="F21" s="143">
        <f>D21-BCTaiSan_06027!D27</f>
        <v>0</v>
      </c>
      <c r="J21" s="53">
        <v>42123</v>
      </c>
      <c r="K21" s="54">
        <v>71229048831</v>
      </c>
      <c r="L21" s="56"/>
      <c r="O21" s="55"/>
    </row>
    <row r="22" spans="1:15" ht="21" x14ac:dyDescent="0.25">
      <c r="A22" s="39">
        <v>4</v>
      </c>
      <c r="B22" s="9" t="s">
        <v>92</v>
      </c>
      <c r="C22" s="1" t="s">
        <v>93</v>
      </c>
      <c r="D22" s="104">
        <v>0.88790000000000002</v>
      </c>
      <c r="E22" s="105">
        <v>0.91920000000000002</v>
      </c>
      <c r="F22" s="69"/>
      <c r="J22" s="97">
        <v>42124</v>
      </c>
      <c r="K22" s="98">
        <v>71224350721</v>
      </c>
      <c r="L22" s="56"/>
      <c r="O22" s="55"/>
    </row>
    <row r="23" spans="1:15" ht="21" x14ac:dyDescent="0.25">
      <c r="A23" s="39">
        <v>5</v>
      </c>
      <c r="B23" s="9" t="s">
        <v>94</v>
      </c>
      <c r="C23" s="1" t="s">
        <v>95</v>
      </c>
      <c r="D23" s="104">
        <v>0.9758</v>
      </c>
      <c r="E23" s="105">
        <v>0.99050000000000005</v>
      </c>
      <c r="F23" s="69"/>
      <c r="G23" s="61"/>
      <c r="H23" s="61"/>
      <c r="J23" s="53">
        <v>42130</v>
      </c>
      <c r="K23" s="54">
        <v>69445782560</v>
      </c>
      <c r="L23" s="56"/>
      <c r="O23" s="55"/>
    </row>
    <row r="24" spans="1:15" ht="21" x14ac:dyDescent="0.25">
      <c r="A24" s="39">
        <v>6</v>
      </c>
      <c r="B24" s="9" t="s">
        <v>96</v>
      </c>
      <c r="C24" s="1" t="s">
        <v>97</v>
      </c>
      <c r="D24" s="104">
        <v>1E-4</v>
      </c>
      <c r="E24" s="105">
        <v>1E-4</v>
      </c>
      <c r="F24" s="69"/>
      <c r="G24" s="63"/>
      <c r="H24" s="63"/>
      <c r="J24" s="97">
        <v>42137</v>
      </c>
      <c r="K24" s="98">
        <v>68764888969</v>
      </c>
      <c r="L24" s="56"/>
      <c r="O24" s="55"/>
    </row>
    <row r="25" spans="1:15" ht="21" x14ac:dyDescent="0.25">
      <c r="A25" s="39">
        <v>7</v>
      </c>
      <c r="B25" s="9" t="s">
        <v>194</v>
      </c>
      <c r="C25" s="1" t="s">
        <v>207</v>
      </c>
      <c r="D25" s="106">
        <v>171</v>
      </c>
      <c r="E25" s="107">
        <v>133</v>
      </c>
      <c r="F25" s="69"/>
      <c r="G25" s="63"/>
      <c r="H25" s="63"/>
      <c r="J25" s="53">
        <v>42144</v>
      </c>
      <c r="K25" s="54">
        <v>69253150965</v>
      </c>
      <c r="L25" s="56"/>
      <c r="O25" s="55"/>
    </row>
    <row r="26" spans="1:15" x14ac:dyDescent="0.25">
      <c r="A26" s="39">
        <v>8</v>
      </c>
      <c r="B26" s="9" t="s">
        <v>195</v>
      </c>
      <c r="C26" s="1" t="s">
        <v>98</v>
      </c>
      <c r="D26" s="106">
        <v>10232</v>
      </c>
      <c r="E26" s="108">
        <v>9832</v>
      </c>
      <c r="F26" s="69"/>
      <c r="G26" s="63"/>
      <c r="H26" s="63"/>
      <c r="J26" s="97">
        <v>42151</v>
      </c>
      <c r="K26" s="98">
        <v>72246192559</v>
      </c>
      <c r="L26" s="56"/>
      <c r="O26" s="55"/>
    </row>
    <row r="27" spans="1:15" x14ac:dyDescent="0.25">
      <c r="F27" s="69"/>
      <c r="G27" s="68"/>
      <c r="H27" s="68"/>
      <c r="J27" s="53">
        <v>42155</v>
      </c>
      <c r="K27" s="54">
        <v>72285618986</v>
      </c>
      <c r="L27" s="56"/>
    </row>
    <row r="28" spans="1:15" x14ac:dyDescent="0.25">
      <c r="A28" s="31"/>
      <c r="J28" s="97">
        <v>42158</v>
      </c>
      <c r="K28" s="98">
        <v>72014281969</v>
      </c>
      <c r="L28" s="56"/>
    </row>
    <row r="29" spans="1:15" x14ac:dyDescent="0.25">
      <c r="J29" s="53">
        <v>42165</v>
      </c>
      <c r="K29" s="54">
        <v>73439993039</v>
      </c>
      <c r="L29" s="56"/>
    </row>
    <row r="30" spans="1:15" x14ac:dyDescent="0.25">
      <c r="J30" s="97">
        <v>42172</v>
      </c>
      <c r="K30" s="98">
        <v>73782365603</v>
      </c>
      <c r="L30" s="56"/>
    </row>
    <row r="31" spans="1:15" x14ac:dyDescent="0.25">
      <c r="J31" s="53">
        <v>42179</v>
      </c>
      <c r="K31" s="54">
        <v>75077580408</v>
      </c>
      <c r="L31" s="56"/>
    </row>
    <row r="32" spans="1:15" x14ac:dyDescent="0.25">
      <c r="J32" s="97">
        <v>42185</v>
      </c>
      <c r="K32" s="98">
        <v>75322378912</v>
      </c>
      <c r="L32" s="56"/>
    </row>
    <row r="33" spans="10:12" x14ac:dyDescent="0.25">
      <c r="J33" s="53"/>
      <c r="K33" s="54"/>
      <c r="L33" s="56"/>
    </row>
  </sheetData>
  <mergeCells count="3">
    <mergeCell ref="A11:A13"/>
    <mergeCell ref="A14:A18"/>
    <mergeCell ref="A19:A21"/>
  </mergeCells>
  <pageMargins left="0.7" right="0.7" top="0.75" bottom="0.75" header="0.3" footer="0.3"/>
  <pageSetup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selection activeCell="L9" sqref="L9"/>
    </sheetView>
  </sheetViews>
  <sheetFormatPr defaultRowHeight="15" x14ac:dyDescent="0.25"/>
  <cols>
    <col min="1" max="1" width="9.140625" style="37"/>
    <col min="2" max="2" width="37.5703125" style="37" customWidth="1"/>
    <col min="3" max="3" width="55.7109375" style="37" customWidth="1"/>
    <col min="4" max="16384" width="9.140625" style="37"/>
  </cols>
  <sheetData>
    <row r="1" spans="1:3" x14ac:dyDescent="0.25">
      <c r="A1" s="44" t="s">
        <v>50</v>
      </c>
      <c r="B1" s="45" t="s">
        <v>212</v>
      </c>
      <c r="C1" s="46" t="s">
        <v>101</v>
      </c>
    </row>
    <row r="2" spans="1:3" x14ac:dyDescent="0.25">
      <c r="A2" s="39">
        <v>1</v>
      </c>
      <c r="B2" s="2"/>
      <c r="C2" s="2"/>
    </row>
    <row r="3" spans="1:3" x14ac:dyDescent="0.25">
      <c r="A3" s="39"/>
      <c r="B3" s="12"/>
      <c r="C3" s="11"/>
    </row>
    <row r="4" spans="1:3" x14ac:dyDescent="0.25">
      <c r="A4" s="39"/>
      <c r="B4" s="12"/>
      <c r="C4" s="11"/>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Nguyen Ngoc Duyen</cp:lastModifiedBy>
  <dcterms:created xsi:type="dcterms:W3CDTF">2013-07-15T10:49:12Z</dcterms:created>
  <dcterms:modified xsi:type="dcterms:W3CDTF">2015-07-27T09:53:57Z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bf236d44c29a403fabf3e0e0e4822b35.psdsxs" Id="R86b533ef4a474d02" /><Relationship Type="http://schemas.openxmlformats.org/package/2006/relationships/digital-signature/signature" Target="/package/services/digital-signature/xml-signature/5dd75f5af7dc4e91854549facb3f7661.psdsxs" Id="R12ad952af5ea4c88" /></Relationships>
</file>