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355" windowHeight="6600"/>
  </bookViews>
  <sheets>
    <sheet name="Tong quat" sheetId="5" r:id="rId1"/>
    <sheet name="BCTaiSan_06027" sheetId="1" r:id="rId2"/>
    <sheet name="BCKetQuaHoatDong_06028" sheetId="2" r:id="rId3"/>
    <sheet name="BCDanhMucDauTu_06029" sheetId="3" r:id="rId4"/>
    <sheet name="Khac_06030" sheetId="4" r:id="rId5"/>
  </sheets>
  <calcPr calcId="145621"/>
</workbook>
</file>

<file path=xl/calcChain.xml><?xml version="1.0" encoding="utf-8"?>
<calcChain xmlns="http://schemas.openxmlformats.org/spreadsheetml/2006/main">
  <c r="G52" i="3" l="1"/>
  <c r="D9" i="4" l="1"/>
  <c r="D3" i="4"/>
  <c r="H3" i="4"/>
  <c r="D17" i="4"/>
  <c r="D15" i="4"/>
  <c r="G15" i="4" s="1"/>
  <c r="D26" i="4"/>
  <c r="D13" i="4"/>
  <c r="D21" i="4"/>
  <c r="F68" i="3"/>
  <c r="F63" i="3"/>
  <c r="F56" i="3"/>
  <c r="F54" i="3"/>
  <c r="F52"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39" i="3" s="1"/>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D30" i="2"/>
  <c r="D23" i="2"/>
  <c r="D22" i="2"/>
  <c r="D14" i="2"/>
  <c r="F45" i="3" l="1"/>
  <c r="F57" i="3" l="1"/>
  <c r="F69" i="3" l="1"/>
  <c r="G69" i="3" l="1"/>
  <c r="G65" i="3"/>
  <c r="G60" i="3"/>
  <c r="G26" i="3"/>
  <c r="G20" i="3"/>
  <c r="G12" i="3"/>
  <c r="G6" i="3"/>
  <c r="G14" i="3"/>
  <c r="G68" i="3"/>
  <c r="G59" i="3"/>
  <c r="G36" i="3"/>
  <c r="G34" i="3"/>
  <c r="G32" i="3"/>
  <c r="G30" i="3"/>
  <c r="G24" i="3"/>
  <c r="G22" i="3"/>
  <c r="G18" i="3"/>
  <c r="G10" i="3"/>
  <c r="G62" i="3"/>
  <c r="G61" i="3"/>
  <c r="G28" i="3"/>
  <c r="G16" i="3"/>
  <c r="G8" i="3"/>
  <c r="G4" i="3"/>
  <c r="G19" i="3"/>
  <c r="G7" i="3"/>
  <c r="G23" i="3"/>
  <c r="G56" i="3"/>
  <c r="G13" i="3"/>
  <c r="G29" i="3"/>
  <c r="G11" i="3"/>
  <c r="G27" i="3"/>
  <c r="G63" i="3"/>
  <c r="G17" i="3"/>
  <c r="G33" i="3"/>
  <c r="G39" i="3"/>
  <c r="G15" i="3"/>
  <c r="G31" i="3"/>
  <c r="G5" i="3"/>
  <c r="G21" i="3"/>
  <c r="G35" i="3"/>
  <c r="G9" i="3"/>
  <c r="G25" i="3"/>
  <c r="G3" i="3"/>
  <c r="G45" i="3"/>
  <c r="G57" i="3"/>
  <c r="D16" i="4" l="1"/>
  <c r="D18" i="4" l="1"/>
  <c r="D12" i="4"/>
  <c r="D20" i="4" s="1"/>
  <c r="D7" i="4"/>
  <c r="D6" i="4"/>
  <c r="D5" i="4"/>
  <c r="D4" i="4"/>
  <c r="D6" i="2" l="1"/>
  <c r="D8" i="4" s="1"/>
  <c r="D18" i="2"/>
  <c r="D2" i="2"/>
  <c r="D17" i="2" l="1"/>
  <c r="D21" i="2" s="1"/>
  <c r="D25" i="2" l="1"/>
  <c r="D29" i="2" s="1"/>
  <c r="D31" i="2"/>
  <c r="F31" i="2" s="1"/>
</calcChain>
</file>

<file path=xl/sharedStrings.xml><?xml version="1.0" encoding="utf-8"?>
<sst xmlns="http://schemas.openxmlformats.org/spreadsheetml/2006/main" count="372" uniqueCount="318">
  <si>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</si>
  <si>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</si>
  <si>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</si>
  <si>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</si>
  <si>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</si>
  <si>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</si>
  <si>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</si>
  <si>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</si>
  <si>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</si>
  <si>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</si>
  <si>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</si>
  <si>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</si>
  <si>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</si>
  <si>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</si>
  <si>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</si>
  <si>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</si>
  <si>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</si>
  <si>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</si>
  <si>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</si>
  <si>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</si>
  <si>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</si>
  <si>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</si>
  <si>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</si>
  <si>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</si>
  <si>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</si>
  <si>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</si>
  <si>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</si>
  <si>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</si>
  <si>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</si>
  <si>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</si>
  <si>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</si>
  <si>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</si>
  <si>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</si>
  <si>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</si>
  <si>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</si>
  <si>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</si>
  <si>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</si>
  <si>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</si>
  <si>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</si>
  <si>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</si>
  <si>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</si>
  <si>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</si>
  <si>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</si>
  <si>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</si>
  <si>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</si>
  <si>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</si>
  <si>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</si>
  <si>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2241</t>
  </si>
  <si>
    <t>2242</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</si>
  <si>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</si>
  <si>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</si>
  <si>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</si>
  <si>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</si>
  <si>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</si>
  <si>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</si>
  <si>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</si>
  <si>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</si>
  <si>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</si>
  <si>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</si>
  <si>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</si>
  <si>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</si>
  <si>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</si>
  <si>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</si>
  <si>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</si>
  <si>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</si>
  <si>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</si>
  <si>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</si>
  <si>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</si>
  <si>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</si>
  <si>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</si>
  <si>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</si>
  <si>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</si>
  <si>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</si>
  <si>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</si>
  <si>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</si>
  <si>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</si>
  <si>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Tốc độ vòng quay danh mục trong kỳ (%) = (Tổng giá trị danh mục mua vào + tổng giá trị danh mục bán ra)/Giá trị tài sản ròng trung bình trong kỳ</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</si>
  <si>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</si>
  <si>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</si>
  <si>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</si>
  <si>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</si>
  <si>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</si>
  <si>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</si>
  <si>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</si>
  <si>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</si>
  <si>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</si>
  <si>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</si>
  <si>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</si>
  <si>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</si>
  <si>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</si>
  <si>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</si>
  <si>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</si>
  <si>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</si>
  <si>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</si>
  <si>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</si>
  <si>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</si>
  <si>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</si>
  <si>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</si>
  <si>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</si>
  <si>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</si>
  <si>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</si>
  <si>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</si>
  <si>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</si>
  <si>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</si>
  <si>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</si>
  <si>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</si>
  <si>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</si>
  <si>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</si>
  <si>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</si>
  <si>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</si>
  <si>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</si>
  <si>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</si>
  <si>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</si>
  <si>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</si>
  <si>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</si>
  <si>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</si>
  <si>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</si>
  <si>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</si>
  <si>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</si>
  <si>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</si>
  <si>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</si>
  <si>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</si>
  <si>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</si>
  <si>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t>
  </si>
  <si>
    <t>….</t>
  </si>
  <si>
    <t>%/cùng kỳ năm trước</t>
  </si>
  <si>
    <t>Lũy kế từ đầu năm</t>
  </si>
  <si>
    <t>Loại tài sản</t>
  </si>
  <si>
    <t>Giá thị trường hoặc giá trị hợp lý tại ngày báo cáo</t>
  </si>
  <si>
    <t>Tổng giá trị</t>
  </si>
  <si>
    <t>I</t>
  </si>
  <si>
    <t xml:space="preserve">II </t>
  </si>
  <si>
    <t xml:space="preserve">1 </t>
  </si>
  <si>
    <t xml:space="preserve">2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</si>
  <si>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</si>
  <si>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</si>
  <si>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</si>
  <si>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</si>
  <si>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</si>
  <si>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</si>
  <si>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</si>
  <si>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</si>
  <si>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</si>
  <si>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</si>
  <si>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</si>
  <si>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</si>
  <si>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</si>
  <si>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</si>
  <si>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</si>
  <si>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</si>
  <si>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</si>
  <si>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</si>
  <si>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</si>
  <si>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</si>
  <si>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</si>
  <si>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</si>
  <si>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</si>
  <si>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</si>
  <si>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</si>
  <si>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</si>
  <si>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</si>
  <si>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</si>
  <si>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</si>
  <si>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</si>
  <si>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</si>
  <si>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</si>
  <si>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</si>
  <si>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</si>
  <si>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</si>
  <si>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</si>
  <si>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</si>
  <si>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</si>
  <si>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</si>
  <si>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</si>
  <si>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</si>
  <si>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</si>
  <si>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</si>
  <si>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</si>
  <si>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</si>
  <si>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</si>
  <si>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</si>
  <si>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</si>
  <si>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</si>
  <si>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</si>
  <si>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</si>
  <si>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</si>
  <si>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</si>
  <si>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</si>
  <si>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</si>
  <si>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</si>
  <si>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</si>
  <si>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</si>
  <si>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</si>
  <si>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</si>
  <si>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</si>
  <si>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</si>
  <si>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</si>
  <si>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</si>
  <si>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 xml:space="preserve">Thay đổi giá trị tài sản ròng do việc phân phối thu nhập cho các nhà đầu tư trong kỳ </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</si>
  <si>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</si>
  <si>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</si>
  <si>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</si>
  <si>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</si>
  <si>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</si>
  <si>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</si>
  <si>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</si>
  <si>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</si>
  <si>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</si>
  <si>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</si>
  <si>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</si>
  <si>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</si>
  <si>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</si>
  <si>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</si>
  <si>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</si>
  <si>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</si>
  <si>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</si>
  <si>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</si>
  <si>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</si>
  <si>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</si>
  <si>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</si>
  <si>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 Tên Ngân hàng giám sát: Ngân Hàng TNHH một thành viên HSBC (Việt Nam)</t>
  </si>
  <si>
    <t>CTG</t>
  </si>
  <si>
    <t>HAG</t>
  </si>
  <si>
    <t>HPG</t>
  </si>
  <si>
    <t>ITA</t>
  </si>
  <si>
    <t>MBB</t>
  </si>
  <si>
    <t>MSN</t>
  </si>
  <si>
    <t>PVD</t>
  </si>
  <si>
    <t>VCB</t>
  </si>
  <si>
    <t>VNM</t>
  </si>
  <si>
    <t>Cổ tức được nhận</t>
  </si>
  <si>
    <t>(*) Phần I.7.  Tốc độ vòng quay danh mục trong kỳ được tính dựa trên công thức quy định tại điểm b) khoản 2 Điều 22 - Thông Tư 183/2011/TT-BTC như sau:
Tốc độ vòng quay danh mục trong kỳ (%) = (Tổng giá trị danh mục mua vào +tổng giá trị danh mục bán ra)/(2*Giá trị tài sản ròng trung bình trong kỳ)</t>
  </si>
  <si>
    <t>Phí ngân hàng</t>
  </si>
  <si>
    <t>PVT</t>
  </si>
  <si>
    <t>VSH</t>
  </si>
  <si>
    <t>PPC</t>
  </si>
  <si>
    <t>DPM</t>
  </si>
  <si>
    <t>GMD</t>
  </si>
  <si>
    <t>EIB</t>
  </si>
  <si>
    <t>DRC</t>
  </si>
  <si>
    <t>KDC</t>
  </si>
  <si>
    <t>FLC</t>
  </si>
  <si>
    <t>SSI</t>
  </si>
  <si>
    <t>HSG</t>
  </si>
  <si>
    <t>CSM</t>
  </si>
  <si>
    <t>Lãi tiền gửi được nhận</t>
  </si>
  <si>
    <t>2232.2</t>
  </si>
  <si>
    <t>Phí quản lý trả cho SSC</t>
  </si>
  <si>
    <t>average NAV</t>
  </si>
  <si>
    <t>FPT</t>
  </si>
  <si>
    <t>VIC</t>
  </si>
  <si>
    <t>CII</t>
  </si>
  <si>
    <t>STB</t>
  </si>
  <si>
    <t>HCM</t>
  </si>
  <si>
    <t>REE</t>
  </si>
  <si>
    <t>HLD</t>
  </si>
  <si>
    <t>1. Tên Công ty quản lý quỹ:  Công ty TNHH Quản lý Quỹ Bảo Việt</t>
  </si>
  <si>
    <t>3. Tên Quỹ: Quỹ đầu tư cổ phiếu năng động Bảo Việt</t>
  </si>
  <si>
    <t>Người đại diện có thẩm quyền của CTQLQ</t>
  </si>
  <si>
    <t>Cổ phiếu</t>
  </si>
  <si>
    <t>Phải thanh toán mua cổ phiếu</t>
  </si>
  <si>
    <t>-</t>
  </si>
  <si>
    <t>Thay đổi giá trị tài sản ròng do phát hành thêm Chứng chỉ Quỹ</t>
  </si>
  <si>
    <t>Thay đổi giá trị tài sản ròng do mua lại Chứng chỉ Quỹ</t>
  </si>
  <si>
    <t>PGS</t>
  </si>
  <si>
    <t>HJS</t>
  </si>
  <si>
    <t>HHS</t>
  </si>
  <si>
    <t>HVG</t>
  </si>
  <si>
    <t>BFC</t>
  </si>
  <si>
    <t>KBC</t>
  </si>
  <si>
    <t xml:space="preserve">   …</t>
  </si>
  <si>
    <t>3</t>
  </si>
  <si>
    <t>Lãi trái phiếu được nhận</t>
  </si>
  <si>
    <t>Phải thu bán chứng khoán</t>
  </si>
  <si>
    <t>Tiền mặt bao gồm tiền gửi không kỳ hạn và tiền gửi có kỳ hạn không quá 3 tháng</t>
  </si>
  <si>
    <t>1/14/2015</t>
  </si>
  <si>
    <t>1/21/2015</t>
  </si>
  <si>
    <t>1/28/2015</t>
  </si>
  <si>
    <t>1/31/2015</t>
  </si>
  <si>
    <t>2/18/2015</t>
  </si>
  <si>
    <t>2/25/2015</t>
  </si>
  <si>
    <t>2/28/2015</t>
  </si>
  <si>
    <t>3/18/2015</t>
  </si>
  <si>
    <t>3/25/2015</t>
  </si>
  <si>
    <t>3/31/2015</t>
  </si>
  <si>
    <t>4/15/2015</t>
  </si>
  <si>
    <t>4/22/2015</t>
  </si>
  <si>
    <t>4/29/2015</t>
  </si>
  <si>
    <t>4/30/2015</t>
  </si>
  <si>
    <t>5/13/2015</t>
  </si>
  <si>
    <t>5/20/2015</t>
  </si>
  <si>
    <t>5/27/2015</t>
  </si>
  <si>
    <t>5/31/2015</t>
  </si>
  <si>
    <t>6/17/2015</t>
  </si>
  <si>
    <t>6/24/2015</t>
  </si>
  <si>
    <t>6/30/2015</t>
  </si>
  <si>
    <t>7/15/2015</t>
  </si>
  <si>
    <t>7/22/2015</t>
  </si>
  <si>
    <t>7/29/2015</t>
  </si>
  <si>
    <t>7/31/2015</t>
  </si>
  <si>
    <t>8/19/2015</t>
  </si>
  <si>
    <t>8/26/2015</t>
  </si>
  <si>
    <t>8/31/2015</t>
  </si>
  <si>
    <t>9/16/2015</t>
  </si>
  <si>
    <t>9/23/2015</t>
  </si>
  <si>
    <t>9/30/2015</t>
  </si>
  <si>
    <t>10/14/2015</t>
  </si>
  <si>
    <t>10/21/2015</t>
  </si>
  <si>
    <t>10/28/2015</t>
  </si>
  <si>
    <t>10/31/2015</t>
  </si>
  <si>
    <t>11/18/2015</t>
  </si>
  <si>
    <t>11/25/2015</t>
  </si>
  <si>
    <t>11/30/2015</t>
  </si>
  <si>
    <t>12/16/2015</t>
  </si>
  <si>
    <t>12/23/2015</t>
  </si>
  <si>
    <t>12/30/2015</t>
  </si>
  <si>
    <t>12/31/2015</t>
  </si>
  <si>
    <t>4. Ngày lập báo cáo: ngày 02 tháng 03 năm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</si>
</sst>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_(* #,##0_);_(* \(#,##0\);_(* &quot;-&quot;??_);_(@_)"/>
    <numFmt numFmtId="166" formatCode="_-* #,##0_-;\-* #,##0_-;_-* &quot;-&quot;??_-;_-@_-"/>
  </numFmts>
  <fonts count="19"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11"/>
      <color theme="0"/>
      <name val="Times New Roman"/>
      <family val="1"/>
    </font>
    <font>
      <b/>
      <sz val="11"/>
      <name val="Calibri"/>
      <family val="2"/>
      <scheme val="minor"/>
    </font>
    <font>
      <sz val="10"/>
      <color rgb="FF000000"/>
      <name val="Arial"/>
      <family val="2"/>
    </font>
    <font>
      <sz val="11"/>
      <color rgb="FF0070C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xf numFmtId="43" fontId="2" fillId="0" borderId="0" applyFont="0" applyFill="0" applyBorder="0" applyAlignment="0" applyProtection="0"/>
  </cellStyleXfs>
  <cellXfs count="101">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5" fontId="4" fillId="0" borderId="1" xfId="1" applyNumberFormat="1" applyFont="1" applyFill="1" applyBorder="1" applyAlignment="1" applyProtection="1">
      <alignment horizontal="left" vertical="center" wrapText="1"/>
    </xf>
    <xf numFmtId="165" fontId="4" fillId="0" borderId="1" xfId="1" applyNumberFormat="1" applyFont="1" applyFill="1" applyBorder="1" applyAlignment="1" applyProtection="1">
      <alignment horizontal="left" vertical="center" wrapText="1" inden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1" xfId="1" applyNumberFormat="1" applyFont="1" applyFill="1" applyBorder="1" applyAlignment="1" applyProtection="1">
      <alignment horizontal="left" vertical="center" wrapText="1"/>
    </xf>
    <xf numFmtId="10" fontId="4" fillId="0" borderId="1" xfId="4" applyNumberFormat="1" applyFont="1" applyFill="1" applyBorder="1" applyAlignment="1" applyProtection="1">
      <alignment horizontal="right" vertical="center" wrapText="1"/>
    </xf>
    <xf numFmtId="0" fontId="4" fillId="0" borderId="0" xfId="0" applyFont="1" applyAlignment="1">
      <alignment horizontal="left"/>
    </xf>
    <xf numFmtId="0" fontId="3" fillId="3" borderId="3" xfId="2" applyNumberFormat="1" applyFont="1" applyFill="1" applyBorder="1" applyAlignment="1" applyProtection="1">
      <alignment horizontal="left" vertical="center" wrapText="1"/>
    </xf>
    <xf numFmtId="0" fontId="3" fillId="3" borderId="1" xfId="2" applyNumberFormat="1" applyFont="1" applyFill="1" applyBorder="1" applyAlignment="1" applyProtection="1">
      <alignment horizontal="left" vertical="center" wrapText="1"/>
    </xf>
    <xf numFmtId="165" fontId="3" fillId="3" borderId="1" xfId="1" applyNumberFormat="1" applyFont="1" applyFill="1" applyBorder="1" applyAlignment="1" applyProtection="1">
      <alignment horizontal="left" vertical="center" wrapText="1"/>
    </xf>
    <xf numFmtId="0" fontId="7" fillId="0" borderId="0" xfId="0" applyFont="1"/>
    <xf numFmtId="0" fontId="4" fillId="0" borderId="2" xfId="0" applyFont="1" applyBorder="1" applyAlignment="1">
      <alignment horizontal="center"/>
    </xf>
    <xf numFmtId="165" fontId="7" fillId="0" borderId="0" xfId="0" applyNumberFormat="1" applyFont="1"/>
    <xf numFmtId="165" fontId="7" fillId="0" borderId="0" xfId="1" applyNumberFormat="1" applyFont="1"/>
    <xf numFmtId="2" fontId="4" fillId="0" borderId="1" xfId="0"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3" fontId="4" fillId="0" borderId="1" xfId="1" applyNumberFormat="1" applyFont="1" applyFill="1" applyBorder="1" applyAlignment="1" applyProtection="1">
      <alignment horizontal="left" vertical="center" wrapText="1"/>
    </xf>
    <xf numFmtId="0" fontId="3" fillId="3" borderId="2" xfId="2" applyNumberFormat="1" applyFont="1" applyFill="1" applyBorder="1" applyAlignment="1" applyProtection="1">
      <alignment horizontal="center" vertical="center" wrapText="1"/>
    </xf>
    <xf numFmtId="166" fontId="7" fillId="0" borderId="0" xfId="1" applyNumberFormat="1" applyFont="1"/>
    <xf numFmtId="166" fontId="7" fillId="0" borderId="0" xfId="1" applyNumberFormat="1" applyFont="1" applyAlignment="1">
      <alignment horizontal="left" indent="1"/>
    </xf>
    <xf numFmtId="0" fontId="7" fillId="0" borderId="0" xfId="0" applyFont="1" applyAlignment="1">
      <alignment horizontal="left" inden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8" fillId="3" borderId="0" xfId="0" applyFont="1" applyFill="1"/>
    <xf numFmtId="0" fontId="9" fillId="3" borderId="0" xfId="0" applyFont="1" applyFill="1"/>
    <xf numFmtId="0" fontId="8" fillId="3" borderId="0" xfId="0" applyFont="1" applyFill="1" applyAlignment="1">
      <alignment horizontal="right"/>
    </xf>
    <xf numFmtId="0" fontId="8" fillId="4" borderId="2" xfId="0" applyFont="1" applyFill="1" applyBorder="1" applyAlignment="1" applyProtection="1">
      <alignment horizontal="left"/>
      <protection locked="0"/>
    </xf>
    <xf numFmtId="0" fontId="8" fillId="0" borderId="2" xfId="0" applyFont="1" applyFill="1" applyBorder="1" applyAlignment="1">
      <alignment horizontal="left"/>
    </xf>
    <xf numFmtId="0" fontId="10" fillId="3" borderId="2" xfId="0" applyFont="1" applyFill="1" applyBorder="1" applyAlignment="1">
      <alignment horizontal="center"/>
    </xf>
    <xf numFmtId="0" fontId="10" fillId="3" borderId="2" xfId="0" applyFont="1" applyFill="1" applyBorder="1"/>
    <xf numFmtId="0" fontId="8" fillId="3" borderId="2" xfId="0" applyFont="1" applyFill="1" applyBorder="1" applyAlignment="1">
      <alignment horizontal="center"/>
    </xf>
    <xf numFmtId="0" fontId="8" fillId="3" borderId="2" xfId="0" applyFont="1" applyFill="1" applyBorder="1" applyAlignment="1">
      <alignment wrapText="1"/>
    </xf>
    <xf numFmtId="0" fontId="11" fillId="3" borderId="2" xfId="3" applyFont="1" applyFill="1" applyBorder="1"/>
    <xf numFmtId="0" fontId="12" fillId="3" borderId="0" xfId="0" applyFont="1" applyFill="1"/>
    <xf numFmtId="0" fontId="13" fillId="3" borderId="0" xfId="0" applyFont="1" applyFill="1" applyAlignment="1">
      <alignment vertical="center"/>
    </xf>
    <xf numFmtId="0" fontId="8" fillId="3" borderId="0" xfId="0" applyFont="1" applyFill="1" applyAlignment="1"/>
    <xf numFmtId="4" fontId="7" fillId="0" borderId="0" xfId="0" applyNumberFormat="1" applyFont="1"/>
    <xf numFmtId="0" fontId="15" fillId="3" borderId="0" xfId="0" applyFont="1" applyFill="1"/>
    <xf numFmtId="0" fontId="15" fillId="3" borderId="0" xfId="0" applyFont="1" applyFill="1" applyAlignment="1">
      <alignment vertical="top" wrapText="1"/>
    </xf>
    <xf numFmtId="10" fontId="3" fillId="4" borderId="1" xfId="4" applyNumberFormat="1" applyFont="1" applyFill="1" applyBorder="1" applyAlignment="1" applyProtection="1">
      <alignment horizontal="right" vertical="center" wrapText="1"/>
    </xf>
    <xf numFmtId="0" fontId="10" fillId="4" borderId="0" xfId="0" applyFont="1" applyFill="1" applyAlignment="1">
      <alignment horizontal="center" wrapText="1"/>
    </xf>
    <xf numFmtId="0" fontId="14" fillId="4" borderId="0" xfId="0" applyFont="1" applyFill="1" applyAlignment="1">
      <alignment horizontal="center"/>
    </xf>
    <xf numFmtId="165" fontId="3"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indent="1"/>
    </xf>
    <xf numFmtId="164" fontId="4" fillId="4" borderId="1" xfId="1" applyNumberFormat="1" applyFont="1" applyFill="1" applyBorder="1" applyAlignment="1" applyProtection="1">
      <alignment horizontal="left" vertical="center" wrapText="1"/>
    </xf>
    <xf numFmtId="165" fontId="7" fillId="4" borderId="0" xfId="1" applyNumberFormat="1" applyFont="1" applyFill="1"/>
    <xf numFmtId="0" fontId="3" fillId="4" borderId="1" xfId="2" applyNumberFormat="1" applyFont="1" applyFill="1" applyBorder="1" applyAlignment="1" applyProtection="1">
      <alignment horizontal="left" vertical="center" wrapText="1"/>
    </xf>
    <xf numFmtId="9" fontId="4" fillId="4" borderId="1" xfId="2"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7" fillId="4" borderId="0" xfId="0" applyFont="1" applyFill="1"/>
    <xf numFmtId="0" fontId="3" fillId="4" borderId="3" xfId="2" applyNumberFormat="1" applyFont="1" applyFill="1" applyBorder="1" applyAlignment="1" applyProtection="1">
      <alignment horizontal="center" vertical="center" wrapText="1"/>
    </xf>
    <xf numFmtId="0" fontId="3" fillId="4" borderId="3" xfId="2" applyNumberFormat="1" applyFont="1" applyFill="1" applyBorder="1" applyAlignment="1" applyProtection="1">
      <alignment horizontal="left" vertical="center" wrapText="1"/>
    </xf>
    <xf numFmtId="0" fontId="4" fillId="4" borderId="2" xfId="0" applyFont="1" applyFill="1" applyBorder="1" applyAlignment="1">
      <alignment horizontal="center"/>
    </xf>
    <xf numFmtId="49" fontId="3" fillId="4" borderId="3" xfId="2" applyNumberFormat="1" applyFont="1" applyFill="1" applyBorder="1" applyAlignment="1" applyProtection="1">
      <alignment horizontal="left" vertical="center" wrapText="1"/>
    </xf>
    <xf numFmtId="49" fontId="4" fillId="4" borderId="1" xfId="2" applyNumberFormat="1" applyFont="1" applyFill="1" applyBorder="1" applyAlignment="1" applyProtection="1">
      <alignment horizontal="left" vertical="center" wrapText="1"/>
    </xf>
    <xf numFmtId="165" fontId="7" fillId="4" borderId="0" xfId="0" applyNumberFormat="1" applyFont="1" applyFill="1"/>
    <xf numFmtId="49" fontId="4" fillId="4" borderId="3" xfId="2" applyNumberFormat="1" applyFont="1" applyFill="1" applyBorder="1" applyAlignment="1" applyProtection="1">
      <alignment horizontal="left" vertical="center" wrapText="1"/>
    </xf>
    <xf numFmtId="49" fontId="4" fillId="4" borderId="3" xfId="2" applyNumberFormat="1" applyFont="1" applyFill="1" applyBorder="1" applyAlignment="1" applyProtection="1">
      <alignment horizontal="left" vertical="center" wrapText="1" indent="1"/>
    </xf>
    <xf numFmtId="0" fontId="4" fillId="4" borderId="0" xfId="0" applyFont="1" applyFill="1" applyAlignment="1">
      <alignment horizontal="left"/>
    </xf>
    <xf numFmtId="0" fontId="4" fillId="4" borderId="0" xfId="0" applyFont="1" applyFill="1" applyAlignment="1">
      <alignment wrapText="1"/>
    </xf>
    <xf numFmtId="0" fontId="3" fillId="0" borderId="1" xfId="0" applyNumberFormat="1" applyFont="1" applyFill="1" applyBorder="1" applyAlignment="1" applyProtection="1">
      <alignment horizontal="left" vertical="center" wrapText="1"/>
    </xf>
    <xf numFmtId="165" fontId="3" fillId="0" borderId="2" xfId="1" applyNumberFormat="1" applyFont="1" applyBorder="1"/>
    <xf numFmtId="164" fontId="3" fillId="0" borderId="2" xfId="1" applyNumberFormat="1" applyFont="1" applyBorder="1"/>
    <xf numFmtId="0" fontId="16" fillId="0" borderId="0" xfId="0" applyFont="1"/>
    <xf numFmtId="165" fontId="4" fillId="0" borderId="2" xfId="1" applyNumberFormat="1" applyFont="1" applyBorder="1"/>
    <xf numFmtId="10" fontId="4" fillId="0" borderId="2" xfId="1" applyNumberFormat="1" applyFont="1" applyBorder="1"/>
    <xf numFmtId="1" fontId="7" fillId="0" borderId="0" xfId="0" applyNumberFormat="1" applyFont="1"/>
    <xf numFmtId="10" fontId="7" fillId="0" borderId="0" xfId="0" applyNumberFormat="1" applyFont="1"/>
    <xf numFmtId="10" fontId="3" fillId="0" borderId="2" xfId="1" applyNumberFormat="1" applyFont="1" applyBorder="1"/>
    <xf numFmtId="10" fontId="16" fillId="0" borderId="0" xfId="0" applyNumberFormat="1" applyFont="1"/>
    <xf numFmtId="1" fontId="16" fillId="0" borderId="0" xfId="0" applyNumberFormat="1" applyFont="1"/>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readingOrder="1"/>
    </xf>
    <xf numFmtId="164" fontId="7" fillId="0" borderId="0" xfId="0" applyNumberFormat="1" applyFont="1"/>
    <xf numFmtId="14" fontId="0" fillId="0" borderId="0" xfId="0" applyNumberFormat="1"/>
    <xf numFmtId="0" fontId="4" fillId="4" borderId="1" xfId="0" applyNumberFormat="1" applyFont="1" applyFill="1" applyBorder="1" applyAlignment="1" applyProtection="1">
      <alignment horizontal="left" vertical="center" wrapText="1"/>
    </xf>
    <xf numFmtId="166" fontId="4" fillId="4" borderId="1" xfId="0" applyNumberFormat="1" applyFont="1" applyFill="1" applyBorder="1" applyAlignment="1" applyProtection="1">
      <alignment horizontal="left" vertical="center" wrapText="1"/>
    </xf>
    <xf numFmtId="164" fontId="4" fillId="4" borderId="1" xfId="0" applyNumberFormat="1" applyFont="1" applyFill="1" applyBorder="1" applyAlignment="1" applyProtection="1">
      <alignment horizontal="left" vertical="center" wrapText="1"/>
    </xf>
    <xf numFmtId="164" fontId="4" fillId="4" borderId="1" xfId="1" applyFont="1" applyFill="1" applyBorder="1" applyAlignment="1" applyProtection="1">
      <alignment horizontal="right" vertical="center" wrapText="1"/>
    </xf>
    <xf numFmtId="165" fontId="4" fillId="4" borderId="1" xfId="1" applyNumberFormat="1" applyFont="1" applyFill="1" applyBorder="1" applyAlignment="1" applyProtection="1">
      <alignment horizontal="right" vertical="center" wrapText="1"/>
    </xf>
    <xf numFmtId="39" fontId="4" fillId="4" borderId="1" xfId="1" applyNumberFormat="1" applyFont="1" applyFill="1" applyBorder="1" applyAlignment="1" applyProtection="1">
      <alignment horizontal="right" vertical="center" wrapText="1"/>
    </xf>
    <xf numFmtId="164" fontId="4" fillId="4" borderId="1" xfId="1" applyFont="1" applyFill="1" applyBorder="1" applyAlignment="1" applyProtection="1">
      <alignment horizontal="left" vertical="center" wrapText="1"/>
    </xf>
    <xf numFmtId="0" fontId="4" fillId="4" borderId="1" xfId="0" applyNumberFormat="1" applyFont="1" applyFill="1" applyBorder="1" applyAlignment="1" applyProtection="1">
      <alignment horizontal="right" vertical="center" wrapText="1"/>
    </xf>
    <xf numFmtId="166" fontId="4" fillId="4" borderId="1" xfId="1" applyNumberFormat="1" applyFont="1" applyFill="1" applyBorder="1" applyAlignment="1" applyProtection="1">
      <alignment horizontal="left" vertical="center" wrapText="1"/>
    </xf>
    <xf numFmtId="0" fontId="17" fillId="0" borderId="0" xfId="0" applyFont="1"/>
    <xf numFmtId="10" fontId="7" fillId="4" borderId="0" xfId="4" applyNumberFormat="1" applyFont="1" applyFill="1"/>
    <xf numFmtId="15" fontId="7" fillId="0" borderId="0" xfId="0" applyNumberFormat="1" applyFont="1"/>
    <xf numFmtId="15" fontId="7" fillId="0" borderId="0" xfId="4" applyNumberFormat="1" applyFont="1"/>
    <xf numFmtId="0" fontId="18" fillId="3" borderId="0" xfId="0" applyFont="1" applyFill="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7" fillId="0" borderId="0" xfId="0" applyFont="1" applyAlignment="1">
      <alignment horizontal="left" wrapText="1"/>
    </xf>
  </cellXfs>
  <cellStyles count="6">
    <cellStyle name="Comma" xfId="1" builtinId="3"/>
    <cellStyle name="Comma 2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
  <sheetViews>
    <sheetView tabSelected="1" workbookViewId="0">
      <selection activeCell="A12" sqref="A12"/>
    </sheetView>
  </sheetViews>
  <sheetFormatPr defaultRowHeight="15" x14ac:dyDescent="0.25"/>
  <cols>
    <col min="1" max="2" width="9.140625" style="30"/>
    <col min="3" max="3" width="31.42578125" style="30" bestFit="1" customWidth="1"/>
    <col min="4" max="4" width="38.7109375" style="30" customWidth="1"/>
    <col min="5" max="9" width="9.140625" style="30"/>
    <col min="10" max="11" width="9.140625" style="44"/>
    <col min="12" max="16384" width="9.140625" style="30"/>
  </cols>
  <sheetData>
    <row r="2" spans="1:11" ht="18.75" x14ac:dyDescent="0.3">
      <c r="C2" s="31" t="s">
        <v>113</v>
      </c>
    </row>
    <row r="3" spans="1:11" ht="12" customHeight="1" x14ac:dyDescent="0.3">
      <c r="C3" s="31"/>
    </row>
    <row r="4" spans="1:11" x14ac:dyDescent="0.25">
      <c r="C4" s="32" t="s">
        <v>215</v>
      </c>
      <c r="D4" s="33" t="s">
        <v>214</v>
      </c>
    </row>
    <row r="5" spans="1:11" x14ac:dyDescent="0.25">
      <c r="C5" s="32" t="s">
        <v>216</v>
      </c>
      <c r="D5" s="33"/>
    </row>
    <row r="6" spans="1:11" x14ac:dyDescent="0.25">
      <c r="C6" s="32" t="s">
        <v>207</v>
      </c>
      <c r="D6" s="34">
        <v>2015</v>
      </c>
      <c r="J6" s="44" t="s">
        <v>212</v>
      </c>
    </row>
    <row r="7" spans="1:11" x14ac:dyDescent="0.25">
      <c r="J7" s="44" t="s">
        <v>213</v>
      </c>
    </row>
    <row r="8" spans="1:11" x14ac:dyDescent="0.25">
      <c r="A8" s="30" t="s">
        <v>256</v>
      </c>
      <c r="J8" s="44" t="s">
        <v>214</v>
      </c>
    </row>
    <row r="9" spans="1:11" x14ac:dyDescent="0.25">
      <c r="A9" s="30" t="s">
        <v>220</v>
      </c>
    </row>
    <row r="10" spans="1:11" ht="14.25" customHeight="1" x14ac:dyDescent="0.25">
      <c r="A10" s="30" t="s">
        <v>257</v>
      </c>
      <c r="J10" s="44">
        <v>1</v>
      </c>
      <c r="K10" s="44" t="s">
        <v>130</v>
      </c>
    </row>
    <row r="11" spans="1:11" x14ac:dyDescent="0.25">
      <c r="A11" s="96" t="s">
        <v>317</v>
      </c>
      <c r="J11" s="44">
        <v>2</v>
      </c>
      <c r="K11" s="44" t="s">
        <v>156</v>
      </c>
    </row>
    <row r="12" spans="1:11" x14ac:dyDescent="0.25">
      <c r="J12" s="44">
        <v>3</v>
      </c>
      <c r="K12" s="44" t="s">
        <v>134</v>
      </c>
    </row>
    <row r="13" spans="1:11" x14ac:dyDescent="0.25">
      <c r="D13" s="30" t="s">
        <v>114</v>
      </c>
      <c r="J13" s="44">
        <v>4</v>
      </c>
      <c r="K13" s="44" t="s">
        <v>172</v>
      </c>
    </row>
    <row r="14" spans="1:11" x14ac:dyDescent="0.25">
      <c r="J14" s="44">
        <v>5</v>
      </c>
      <c r="K14" s="45"/>
    </row>
    <row r="15" spans="1:11" x14ac:dyDescent="0.25">
      <c r="J15" s="44">
        <v>6</v>
      </c>
      <c r="K15" s="45"/>
    </row>
    <row r="16" spans="1:11" x14ac:dyDescent="0.25">
      <c r="B16" s="35" t="s">
        <v>53</v>
      </c>
      <c r="C16" s="36" t="s">
        <v>106</v>
      </c>
      <c r="D16" s="36" t="s">
        <v>107</v>
      </c>
      <c r="J16" s="44">
        <v>7</v>
      </c>
      <c r="K16" s="45"/>
    </row>
    <row r="17" spans="1:11" x14ac:dyDescent="0.25">
      <c r="B17" s="37">
        <v>1</v>
      </c>
      <c r="C17" s="38" t="s">
        <v>115</v>
      </c>
      <c r="D17" s="39" t="s">
        <v>117</v>
      </c>
      <c r="J17" s="44">
        <v>8</v>
      </c>
      <c r="K17" s="45"/>
    </row>
    <row r="18" spans="1:11" x14ac:dyDescent="0.25">
      <c r="B18" s="37">
        <v>2</v>
      </c>
      <c r="C18" s="38" t="s">
        <v>108</v>
      </c>
      <c r="D18" s="39" t="s">
        <v>118</v>
      </c>
      <c r="J18" s="44">
        <v>9</v>
      </c>
      <c r="K18" s="45"/>
    </row>
    <row r="19" spans="1:11" x14ac:dyDescent="0.25">
      <c r="B19" s="37">
        <v>3</v>
      </c>
      <c r="C19" s="38" t="s">
        <v>116</v>
      </c>
      <c r="D19" s="39" t="s">
        <v>119</v>
      </c>
      <c r="J19" s="44">
        <v>10</v>
      </c>
      <c r="K19" s="45"/>
    </row>
    <row r="20" spans="1:11" x14ac:dyDescent="0.25">
      <c r="B20" s="37">
        <v>4</v>
      </c>
      <c r="C20" s="38" t="s">
        <v>109</v>
      </c>
      <c r="D20" s="39" t="s">
        <v>120</v>
      </c>
      <c r="J20" s="44">
        <v>11</v>
      </c>
      <c r="K20" s="45"/>
    </row>
    <row r="21" spans="1:11" x14ac:dyDescent="0.25">
      <c r="B21" s="35"/>
      <c r="C21" s="35"/>
      <c r="D21" s="35"/>
      <c r="J21" s="44">
        <v>12</v>
      </c>
      <c r="K21" s="45"/>
    </row>
    <row r="23" spans="1:11" x14ac:dyDescent="0.25">
      <c r="B23" s="40" t="s">
        <v>110</v>
      </c>
      <c r="C23" s="41" t="s">
        <v>111</v>
      </c>
    </row>
    <row r="24" spans="1:11" x14ac:dyDescent="0.25">
      <c r="C24" s="41" t="s">
        <v>112</v>
      </c>
    </row>
    <row r="29" spans="1:11" ht="29.25" customHeight="1" x14ac:dyDescent="0.25">
      <c r="A29" s="42"/>
      <c r="B29" s="42"/>
      <c r="C29" s="47" t="s">
        <v>209</v>
      </c>
      <c r="D29" s="47" t="s">
        <v>258</v>
      </c>
    </row>
    <row r="30" spans="1:11" x14ac:dyDescent="0.25">
      <c r="C30" s="48" t="s">
        <v>208</v>
      </c>
      <c r="D30" s="48" t="s">
        <v>208</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E28" sqref="E28"/>
    </sheetView>
  </sheetViews>
  <sheetFormatPr defaultRowHeight="15" x14ac:dyDescent="0.25"/>
  <cols>
    <col min="1" max="1" width="9.140625" style="16"/>
    <col min="2" max="2" width="28.85546875" style="16" customWidth="1"/>
    <col min="3" max="3" width="13" style="16" customWidth="1"/>
    <col min="4" max="4" width="22" style="53" customWidth="1"/>
    <col min="5" max="5" width="22" style="19" customWidth="1"/>
    <col min="6" max="6" width="22" style="57" customWidth="1"/>
    <col min="7" max="7" width="18" style="16" hidden="1" customWidth="1"/>
    <col min="8" max="8" width="9.140625" style="16"/>
    <col min="9" max="10" width="18" style="16" bestFit="1" customWidth="1"/>
    <col min="11" max="16384" width="9.140625" style="16"/>
  </cols>
  <sheetData>
    <row r="1" spans="1:10" x14ac:dyDescent="0.25">
      <c r="A1" s="23" t="s">
        <v>53</v>
      </c>
      <c r="B1" s="13" t="s">
        <v>106</v>
      </c>
      <c r="C1" s="14" t="s">
        <v>121</v>
      </c>
      <c r="D1" s="15" t="s">
        <v>122</v>
      </c>
      <c r="E1" s="15" t="s">
        <v>104</v>
      </c>
      <c r="F1" s="15" t="s">
        <v>125</v>
      </c>
    </row>
    <row r="2" spans="1:10" x14ac:dyDescent="0.25">
      <c r="A2" s="17" t="s">
        <v>130</v>
      </c>
      <c r="B2" s="6" t="s">
        <v>0</v>
      </c>
      <c r="C2" s="3" t="s">
        <v>1</v>
      </c>
      <c r="D2" s="50"/>
      <c r="E2" s="4"/>
      <c r="F2" s="55"/>
      <c r="I2" s="19"/>
      <c r="J2" s="19"/>
    </row>
    <row r="3" spans="1:10" x14ac:dyDescent="0.25">
      <c r="A3" s="17" t="s">
        <v>148</v>
      </c>
      <c r="B3" s="7" t="s">
        <v>171</v>
      </c>
      <c r="C3" s="3" t="s">
        <v>2</v>
      </c>
      <c r="D3" s="50">
        <v>31373352879</v>
      </c>
      <c r="E3" s="4">
        <v>17216751183</v>
      </c>
      <c r="F3" s="56">
        <v>1.8222574366979514</v>
      </c>
      <c r="G3" s="24">
        <v>52500867239</v>
      </c>
      <c r="I3" s="19"/>
      <c r="J3" s="19"/>
    </row>
    <row r="4" spans="1:10" x14ac:dyDescent="0.25">
      <c r="A4" s="17"/>
      <c r="B4" s="8" t="s">
        <v>3</v>
      </c>
      <c r="C4" s="3" t="s">
        <v>4</v>
      </c>
      <c r="D4" s="50">
        <v>31373352879</v>
      </c>
      <c r="E4" s="4">
        <v>17216751183</v>
      </c>
      <c r="F4" s="56">
        <v>1.8222574366979514</v>
      </c>
      <c r="G4" s="24">
        <v>9500867239</v>
      </c>
      <c r="I4" s="19"/>
      <c r="J4" s="19"/>
    </row>
    <row r="5" spans="1:10" x14ac:dyDescent="0.25">
      <c r="A5" s="17"/>
      <c r="B5" s="8" t="s">
        <v>5</v>
      </c>
      <c r="C5" s="3" t="s">
        <v>6</v>
      </c>
      <c r="D5" s="50">
        <v>0</v>
      </c>
      <c r="E5" s="4">
        <v>0</v>
      </c>
      <c r="F5" s="56" t="s">
        <v>261</v>
      </c>
      <c r="G5" s="24">
        <v>43000000000</v>
      </c>
      <c r="I5" s="19"/>
      <c r="J5" s="19"/>
    </row>
    <row r="6" spans="1:10" x14ac:dyDescent="0.25">
      <c r="A6" s="17"/>
      <c r="B6" s="8" t="s">
        <v>7</v>
      </c>
      <c r="C6" s="3" t="s">
        <v>8</v>
      </c>
      <c r="D6" s="50"/>
      <c r="E6" s="4">
        <v>0</v>
      </c>
      <c r="F6" s="56" t="s">
        <v>261</v>
      </c>
      <c r="G6" s="24"/>
      <c r="I6" s="19"/>
      <c r="J6" s="19"/>
    </row>
    <row r="7" spans="1:10" x14ac:dyDescent="0.25">
      <c r="A7" s="17" t="s">
        <v>149</v>
      </c>
      <c r="B7" s="7" t="s">
        <v>170</v>
      </c>
      <c r="C7" s="3" t="s">
        <v>9</v>
      </c>
      <c r="D7" s="50">
        <v>46998303200</v>
      </c>
      <c r="E7" s="4">
        <v>60546179700</v>
      </c>
      <c r="F7" s="56">
        <v>0.77623895401611942</v>
      </c>
      <c r="G7" s="24">
        <v>36167525900</v>
      </c>
      <c r="I7" s="19"/>
      <c r="J7" s="19"/>
    </row>
    <row r="8" spans="1:10" x14ac:dyDescent="0.25">
      <c r="A8" s="17"/>
      <c r="B8" s="8" t="s">
        <v>54</v>
      </c>
      <c r="C8" s="3" t="s">
        <v>143</v>
      </c>
      <c r="D8" s="50">
        <v>46998303200</v>
      </c>
      <c r="E8" s="4">
        <v>60546179700</v>
      </c>
      <c r="F8" s="56">
        <v>0.77623895401611942</v>
      </c>
      <c r="G8" s="24">
        <v>36167525900</v>
      </c>
      <c r="I8" s="19"/>
      <c r="J8" s="19"/>
    </row>
    <row r="9" spans="1:10" x14ac:dyDescent="0.25">
      <c r="A9" s="17"/>
      <c r="B9" s="8" t="s">
        <v>58</v>
      </c>
      <c r="C9" s="3" t="s">
        <v>144</v>
      </c>
      <c r="D9" s="50">
        <v>0</v>
      </c>
      <c r="E9" s="4"/>
      <c r="F9" s="56" t="s">
        <v>261</v>
      </c>
      <c r="G9" s="24"/>
      <c r="I9" s="19"/>
      <c r="J9" s="19"/>
    </row>
    <row r="10" spans="1:10" x14ac:dyDescent="0.25">
      <c r="A10" s="17"/>
      <c r="B10" s="8" t="s">
        <v>59</v>
      </c>
      <c r="C10" s="3"/>
      <c r="D10" s="50">
        <v>0</v>
      </c>
      <c r="E10" s="4"/>
      <c r="F10" s="56"/>
      <c r="G10" s="24"/>
      <c r="I10" s="19"/>
      <c r="J10" s="19"/>
    </row>
    <row r="11" spans="1:10" x14ac:dyDescent="0.25">
      <c r="A11" s="17" t="s">
        <v>150</v>
      </c>
      <c r="B11" s="7" t="s">
        <v>169</v>
      </c>
      <c r="C11" s="3" t="s">
        <v>10</v>
      </c>
      <c r="D11" s="50">
        <v>65825000</v>
      </c>
      <c r="E11" s="4">
        <v>19904000</v>
      </c>
      <c r="F11" s="56">
        <v>3.307124196141479</v>
      </c>
      <c r="G11" s="24">
        <v>10044443</v>
      </c>
      <c r="I11" s="19"/>
      <c r="J11" s="19"/>
    </row>
    <row r="12" spans="1:10" x14ac:dyDescent="0.25">
      <c r="A12" s="17" t="s">
        <v>151</v>
      </c>
      <c r="B12" s="7" t="s">
        <v>168</v>
      </c>
      <c r="C12" s="3" t="s">
        <v>11</v>
      </c>
      <c r="D12" s="50">
        <v>0</v>
      </c>
      <c r="E12" s="4">
        <v>0</v>
      </c>
      <c r="F12" s="56" t="s">
        <v>261</v>
      </c>
      <c r="G12" s="24"/>
      <c r="I12" s="19"/>
      <c r="J12" s="19"/>
    </row>
    <row r="13" spans="1:10" s="26" customFormat="1" ht="21" x14ac:dyDescent="0.25">
      <c r="A13" s="17" t="s">
        <v>152</v>
      </c>
      <c r="B13" s="7" t="s">
        <v>167</v>
      </c>
      <c r="C13" s="3" t="s">
        <v>12</v>
      </c>
      <c r="D13" s="50">
        <v>0</v>
      </c>
      <c r="E13" s="4">
        <v>0</v>
      </c>
      <c r="F13" s="56" t="s">
        <v>261</v>
      </c>
      <c r="G13" s="25"/>
      <c r="I13" s="19"/>
      <c r="J13" s="19"/>
    </row>
    <row r="14" spans="1:10" s="26" customFormat="1" x14ac:dyDescent="0.25">
      <c r="A14" s="17"/>
      <c r="B14" s="8" t="s">
        <v>259</v>
      </c>
      <c r="C14" s="3" t="s">
        <v>145</v>
      </c>
      <c r="D14" s="51">
        <v>0</v>
      </c>
      <c r="E14" s="5"/>
      <c r="F14" s="56" t="s">
        <v>261</v>
      </c>
      <c r="G14" s="25"/>
      <c r="I14" s="19"/>
      <c r="J14" s="19"/>
    </row>
    <row r="15" spans="1:10" x14ac:dyDescent="0.25">
      <c r="A15" s="17"/>
      <c r="B15" s="8"/>
      <c r="C15" s="3"/>
      <c r="D15" s="51"/>
      <c r="E15" s="5"/>
      <c r="F15" s="56" t="s">
        <v>261</v>
      </c>
      <c r="G15" s="24"/>
      <c r="I15" s="19"/>
      <c r="J15" s="19"/>
    </row>
    <row r="16" spans="1:10" x14ac:dyDescent="0.25">
      <c r="A16" s="17"/>
      <c r="B16" s="8" t="s">
        <v>124</v>
      </c>
      <c r="C16" s="3" t="s">
        <v>146</v>
      </c>
      <c r="D16" s="51"/>
      <c r="E16" s="5"/>
      <c r="F16" s="56" t="s">
        <v>261</v>
      </c>
      <c r="G16" s="24"/>
      <c r="I16" s="19"/>
      <c r="J16" s="19"/>
    </row>
    <row r="17" spans="1:10" x14ac:dyDescent="0.25">
      <c r="A17" s="17" t="s">
        <v>153</v>
      </c>
      <c r="B17" s="7" t="s">
        <v>166</v>
      </c>
      <c r="C17" s="3" t="s">
        <v>13</v>
      </c>
      <c r="D17" s="50">
        <v>0</v>
      </c>
      <c r="E17" s="4">
        <v>0</v>
      </c>
      <c r="F17" s="56" t="s">
        <v>261</v>
      </c>
      <c r="G17" s="24">
        <v>88678437582</v>
      </c>
      <c r="I17" s="19"/>
      <c r="J17" s="19"/>
    </row>
    <row r="18" spans="1:10" x14ac:dyDescent="0.25">
      <c r="A18" s="17" t="s">
        <v>154</v>
      </c>
      <c r="B18" s="7" t="s">
        <v>165</v>
      </c>
      <c r="C18" s="3" t="s">
        <v>14</v>
      </c>
      <c r="D18" s="50">
        <v>0</v>
      </c>
      <c r="E18" s="4">
        <v>0</v>
      </c>
      <c r="F18" s="56" t="s">
        <v>261</v>
      </c>
      <c r="G18" s="24"/>
      <c r="I18" s="19"/>
      <c r="J18" s="19"/>
    </row>
    <row r="19" spans="1:10" x14ac:dyDescent="0.25">
      <c r="A19" s="17" t="s">
        <v>155</v>
      </c>
      <c r="B19" s="7" t="s">
        <v>164</v>
      </c>
      <c r="C19" s="3" t="s">
        <v>15</v>
      </c>
      <c r="D19" s="50">
        <v>78437481079</v>
      </c>
      <c r="E19" s="4">
        <v>77782834883</v>
      </c>
      <c r="F19" s="56">
        <v>1.0084163324335595</v>
      </c>
      <c r="G19" s="24"/>
      <c r="I19" s="19"/>
      <c r="J19" s="19"/>
    </row>
    <row r="20" spans="1:10" x14ac:dyDescent="0.25">
      <c r="A20" s="17" t="s">
        <v>156</v>
      </c>
      <c r="B20" s="6" t="s">
        <v>163</v>
      </c>
      <c r="C20" s="3" t="s">
        <v>16</v>
      </c>
      <c r="D20" s="50"/>
      <c r="E20" s="4"/>
      <c r="F20" s="56" t="s">
        <v>261</v>
      </c>
      <c r="G20" s="24"/>
      <c r="I20" s="19"/>
      <c r="J20" s="19"/>
    </row>
    <row r="21" spans="1:10" ht="21" x14ac:dyDescent="0.25">
      <c r="A21" s="17" t="s">
        <v>157</v>
      </c>
      <c r="B21" s="7" t="s">
        <v>162</v>
      </c>
      <c r="C21" s="3" t="s">
        <v>17</v>
      </c>
      <c r="D21" s="50">
        <v>397370162</v>
      </c>
      <c r="E21" s="4">
        <v>7380255803</v>
      </c>
      <c r="F21" s="56">
        <v>5.3842329128818679E-2</v>
      </c>
      <c r="G21" s="24">
        <v>669065038</v>
      </c>
      <c r="I21" s="19"/>
      <c r="J21" s="19"/>
    </row>
    <row r="22" spans="1:10" x14ac:dyDescent="0.25">
      <c r="A22" s="17"/>
      <c r="B22" s="7" t="s">
        <v>260</v>
      </c>
      <c r="C22" s="3" t="s">
        <v>147</v>
      </c>
      <c r="D22" s="50">
        <v>397370162</v>
      </c>
      <c r="E22" s="4"/>
      <c r="F22" s="56">
        <v>5.3842329128818679E-2</v>
      </c>
      <c r="G22" s="24">
        <v>669065038</v>
      </c>
      <c r="I22" s="19"/>
      <c r="J22" s="19"/>
    </row>
    <row r="23" spans="1:10" x14ac:dyDescent="0.25">
      <c r="A23" s="17"/>
      <c r="B23" s="8" t="s">
        <v>123</v>
      </c>
      <c r="C23" s="3"/>
      <c r="D23" s="50"/>
      <c r="E23" s="4"/>
      <c r="F23" s="56" t="s">
        <v>261</v>
      </c>
      <c r="G23" s="24">
        <v>88009372544</v>
      </c>
      <c r="I23" s="19"/>
      <c r="J23" s="19"/>
    </row>
    <row r="24" spans="1:10" x14ac:dyDescent="0.25">
      <c r="A24" s="17" t="s">
        <v>158</v>
      </c>
      <c r="B24" s="7" t="s">
        <v>161</v>
      </c>
      <c r="C24" s="3" t="s">
        <v>18</v>
      </c>
      <c r="D24" s="50">
        <v>253526973</v>
      </c>
      <c r="E24" s="4">
        <v>169629295</v>
      </c>
      <c r="F24" s="56">
        <v>1.4945942739430709</v>
      </c>
      <c r="G24" s="24">
        <v>11885261.74</v>
      </c>
      <c r="I24" s="19"/>
      <c r="J24" s="19"/>
    </row>
    <row r="25" spans="1:10" x14ac:dyDescent="0.25">
      <c r="A25" s="17" t="s">
        <v>159</v>
      </c>
      <c r="B25" s="7" t="s">
        <v>160</v>
      </c>
      <c r="C25" s="3" t="s">
        <v>19</v>
      </c>
      <c r="D25" s="50">
        <v>650897135</v>
      </c>
      <c r="E25" s="4">
        <v>7549885098</v>
      </c>
      <c r="F25" s="56">
        <v>8.6212853116456795E-2</v>
      </c>
      <c r="G25" s="24">
        <v>7404.91</v>
      </c>
      <c r="I25" s="19"/>
      <c r="J25" s="19"/>
    </row>
    <row r="26" spans="1:10" x14ac:dyDescent="0.25">
      <c r="A26" s="17"/>
      <c r="B26" s="8" t="s">
        <v>141</v>
      </c>
      <c r="C26" s="3" t="s">
        <v>20</v>
      </c>
      <c r="D26" s="50">
        <v>77786583944</v>
      </c>
      <c r="E26" s="4">
        <v>70232949785</v>
      </c>
      <c r="F26" s="56">
        <v>1.1075511448988473</v>
      </c>
      <c r="I26" s="19"/>
      <c r="J26" s="19"/>
    </row>
    <row r="27" spans="1:10" x14ac:dyDescent="0.25">
      <c r="A27" s="17"/>
      <c r="B27" s="8" t="s">
        <v>21</v>
      </c>
      <c r="C27" s="3" t="s">
        <v>22</v>
      </c>
      <c r="D27" s="52">
        <v>7664629.6600000001</v>
      </c>
      <c r="E27" s="22">
        <v>7194758.1900000004</v>
      </c>
      <c r="F27" s="56">
        <v>1.0653074721334033</v>
      </c>
      <c r="I27" s="19"/>
      <c r="J27" s="19"/>
    </row>
    <row r="28" spans="1:10" ht="21" x14ac:dyDescent="0.25">
      <c r="A28" s="17"/>
      <c r="B28" s="8" t="s">
        <v>23</v>
      </c>
      <c r="C28" s="3" t="s">
        <v>24</v>
      </c>
      <c r="D28" s="50">
        <v>10148</v>
      </c>
      <c r="E28" s="4">
        <v>9761</v>
      </c>
      <c r="F28" s="56">
        <v>1.0396475770925111</v>
      </c>
      <c r="I28" s="19"/>
      <c r="J28" s="19"/>
    </row>
    <row r="29" spans="1:10" x14ac:dyDescent="0.25">
      <c r="A29" s="13"/>
      <c r="B29" s="13"/>
      <c r="C29" s="14"/>
      <c r="D29" s="49"/>
      <c r="E29" s="15"/>
      <c r="F29" s="54"/>
    </row>
    <row r="31" spans="1:10" x14ac:dyDescent="0.25">
      <c r="A31"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10" workbookViewId="0">
      <selection activeCell="F31" sqref="F31"/>
    </sheetView>
  </sheetViews>
  <sheetFormatPr defaultRowHeight="15" x14ac:dyDescent="0.25"/>
  <cols>
    <col min="1" max="1" width="9.140625" style="57"/>
    <col min="2" max="2" width="43.42578125" style="57" customWidth="1"/>
    <col min="3" max="3" width="9.140625" style="57"/>
    <col min="4" max="6" width="19.42578125" style="53" customWidth="1"/>
    <col min="7" max="7" width="43" style="57" customWidth="1"/>
    <col min="8" max="16384" width="9.140625" style="57"/>
  </cols>
  <sheetData>
    <row r="1" spans="1:10" ht="21" x14ac:dyDescent="0.25">
      <c r="A1" s="58" t="s">
        <v>53</v>
      </c>
      <c r="B1" s="59" t="s">
        <v>103</v>
      </c>
      <c r="C1" s="54" t="s">
        <v>121</v>
      </c>
      <c r="D1" s="49" t="s">
        <v>122</v>
      </c>
      <c r="E1" s="49" t="s">
        <v>104</v>
      </c>
      <c r="F1" s="49" t="s">
        <v>126</v>
      </c>
    </row>
    <row r="2" spans="1:10" x14ac:dyDescent="0.25">
      <c r="A2" s="60" t="s">
        <v>130</v>
      </c>
      <c r="B2" s="61" t="s">
        <v>178</v>
      </c>
      <c r="C2" s="62" t="s">
        <v>25</v>
      </c>
      <c r="D2" s="49">
        <f>SUM(D3:D5)</f>
        <v>2726734077</v>
      </c>
      <c r="E2" s="49">
        <v>1908409550</v>
      </c>
      <c r="F2" s="49">
        <f>D2</f>
        <v>2726734077</v>
      </c>
      <c r="G2" s="63"/>
      <c r="H2" s="63"/>
      <c r="I2" s="63"/>
      <c r="J2" s="63"/>
    </row>
    <row r="3" spans="1:10" x14ac:dyDescent="0.25">
      <c r="A3" s="60">
        <v>1</v>
      </c>
      <c r="B3" s="64" t="s">
        <v>169</v>
      </c>
      <c r="C3" s="62" t="s">
        <v>26</v>
      </c>
      <c r="D3" s="50">
        <v>2702577500</v>
      </c>
      <c r="E3" s="50">
        <v>1215708873</v>
      </c>
      <c r="F3" s="50">
        <f t="shared" ref="F3:F31" si="0">D3</f>
        <v>2702577500</v>
      </c>
      <c r="G3" s="63"/>
      <c r="H3" s="63"/>
      <c r="I3" s="63"/>
      <c r="J3" s="63"/>
    </row>
    <row r="4" spans="1:10" x14ac:dyDescent="0.25">
      <c r="A4" s="60">
        <v>2</v>
      </c>
      <c r="B4" s="64" t="s">
        <v>179</v>
      </c>
      <c r="C4" s="62" t="s">
        <v>27</v>
      </c>
      <c r="D4" s="50">
        <v>0</v>
      </c>
      <c r="E4" s="50">
        <v>690483405</v>
      </c>
      <c r="F4" s="50">
        <f t="shared" si="0"/>
        <v>0</v>
      </c>
      <c r="G4" s="63"/>
      <c r="H4" s="63"/>
      <c r="I4" s="63"/>
      <c r="J4" s="63"/>
    </row>
    <row r="5" spans="1:10" x14ac:dyDescent="0.25">
      <c r="A5" s="60">
        <v>3</v>
      </c>
      <c r="B5" s="64" t="s">
        <v>180</v>
      </c>
      <c r="C5" s="62" t="s">
        <v>28</v>
      </c>
      <c r="D5" s="50">
        <v>24156577</v>
      </c>
      <c r="E5" s="50">
        <v>2217272</v>
      </c>
      <c r="F5" s="50">
        <f t="shared" si="0"/>
        <v>24156577</v>
      </c>
      <c r="G5" s="63"/>
      <c r="H5" s="63"/>
      <c r="I5" s="63"/>
      <c r="J5" s="63"/>
    </row>
    <row r="6" spans="1:10" x14ac:dyDescent="0.25">
      <c r="A6" s="60" t="s">
        <v>156</v>
      </c>
      <c r="B6" s="61" t="s">
        <v>181</v>
      </c>
      <c r="C6" s="62" t="s">
        <v>29</v>
      </c>
      <c r="D6" s="49">
        <f>SUM(D7:D14)</f>
        <v>1657737616</v>
      </c>
      <c r="E6" s="49">
        <v>1618610665</v>
      </c>
      <c r="F6" s="49">
        <f t="shared" si="0"/>
        <v>1657737616</v>
      </c>
      <c r="G6" s="63"/>
      <c r="H6" s="63"/>
      <c r="I6" s="63"/>
      <c r="J6" s="63"/>
    </row>
    <row r="7" spans="1:10" x14ac:dyDescent="0.25">
      <c r="A7" s="60">
        <v>1</v>
      </c>
      <c r="B7" s="64" t="s">
        <v>183</v>
      </c>
      <c r="C7" s="62" t="s">
        <v>30</v>
      </c>
      <c r="D7" s="50">
        <v>739744700</v>
      </c>
      <c r="E7" s="50">
        <v>698637536</v>
      </c>
      <c r="F7" s="50">
        <f t="shared" si="0"/>
        <v>739744700</v>
      </c>
      <c r="G7" s="63"/>
      <c r="H7" s="63"/>
      <c r="I7" s="63"/>
      <c r="J7" s="63"/>
    </row>
    <row r="8" spans="1:10" x14ac:dyDescent="0.25">
      <c r="A8" s="60">
        <v>2</v>
      </c>
      <c r="B8" s="64" t="s">
        <v>182</v>
      </c>
      <c r="C8" s="62" t="s">
        <v>31</v>
      </c>
      <c r="D8" s="50">
        <v>308171023</v>
      </c>
      <c r="E8" s="50">
        <v>258951473</v>
      </c>
      <c r="F8" s="50">
        <f t="shared" si="0"/>
        <v>308171023</v>
      </c>
      <c r="G8" s="63"/>
      <c r="H8" s="63"/>
      <c r="I8" s="63"/>
      <c r="J8" s="63"/>
    </row>
    <row r="9" spans="1:10" ht="31.5" x14ac:dyDescent="0.25">
      <c r="A9" s="60">
        <v>3</v>
      </c>
      <c r="B9" s="64" t="s">
        <v>184</v>
      </c>
      <c r="C9" s="62" t="s">
        <v>32</v>
      </c>
      <c r="D9" s="50">
        <v>264000000</v>
      </c>
      <c r="E9" s="50">
        <v>387965479</v>
      </c>
      <c r="F9" s="50">
        <f t="shared" si="0"/>
        <v>264000000</v>
      </c>
      <c r="G9" s="63"/>
      <c r="H9" s="63"/>
      <c r="I9" s="63"/>
      <c r="J9" s="63"/>
    </row>
    <row r="10" spans="1:10" x14ac:dyDescent="0.25">
      <c r="A10" s="60">
        <v>4</v>
      </c>
      <c r="B10" s="64" t="s">
        <v>185</v>
      </c>
      <c r="C10" s="62" t="s">
        <v>33</v>
      </c>
      <c r="D10" s="50">
        <v>71500000</v>
      </c>
      <c r="E10" s="50">
        <v>44000000</v>
      </c>
      <c r="F10" s="50">
        <f t="shared" si="0"/>
        <v>71500000</v>
      </c>
      <c r="G10" s="63"/>
      <c r="H10" s="63"/>
      <c r="I10" s="63"/>
      <c r="J10" s="63"/>
    </row>
    <row r="11" spans="1:10" ht="21" x14ac:dyDescent="0.25">
      <c r="A11" s="60">
        <v>5</v>
      </c>
      <c r="B11" s="64" t="s">
        <v>186</v>
      </c>
      <c r="C11" s="62" t="s">
        <v>34</v>
      </c>
      <c r="D11" s="50">
        <v>83999990</v>
      </c>
      <c r="E11" s="50">
        <v>74250000</v>
      </c>
      <c r="F11" s="50">
        <f t="shared" si="0"/>
        <v>83999990</v>
      </c>
      <c r="G11" s="63"/>
      <c r="H11" s="63"/>
      <c r="I11" s="63"/>
      <c r="J11" s="63"/>
    </row>
    <row r="12" spans="1:10" ht="52.5" x14ac:dyDescent="0.25">
      <c r="A12" s="60">
        <v>6</v>
      </c>
      <c r="B12" s="64" t="s">
        <v>187</v>
      </c>
      <c r="C12" s="62" t="s">
        <v>35</v>
      </c>
      <c r="D12" s="50">
        <v>0</v>
      </c>
      <c r="E12" s="50">
        <v>0</v>
      </c>
      <c r="F12" s="50">
        <f t="shared" si="0"/>
        <v>0</v>
      </c>
      <c r="G12" s="63"/>
      <c r="H12" s="63"/>
      <c r="I12" s="63"/>
      <c r="J12" s="63"/>
    </row>
    <row r="13" spans="1:10" x14ac:dyDescent="0.25">
      <c r="A13" s="60">
        <v>7</v>
      </c>
      <c r="B13" s="64" t="s">
        <v>188</v>
      </c>
      <c r="C13" s="62" t="s">
        <v>36</v>
      </c>
      <c r="D13" s="50">
        <v>184733903</v>
      </c>
      <c r="E13" s="50">
        <v>147735377</v>
      </c>
      <c r="F13" s="50">
        <f t="shared" si="0"/>
        <v>184733903</v>
      </c>
      <c r="G13" s="63"/>
      <c r="H13" s="63"/>
      <c r="I13" s="63"/>
      <c r="J13" s="63"/>
    </row>
    <row r="14" spans="1:10" x14ac:dyDescent="0.25">
      <c r="A14" s="60">
        <v>8</v>
      </c>
      <c r="B14" s="64" t="s">
        <v>189</v>
      </c>
      <c r="C14" s="62" t="s">
        <v>37</v>
      </c>
      <c r="D14" s="50">
        <f>D15+D16</f>
        <v>5588000</v>
      </c>
      <c r="E14" s="50">
        <v>7070800</v>
      </c>
      <c r="F14" s="50">
        <f t="shared" si="0"/>
        <v>5588000</v>
      </c>
      <c r="G14" s="63"/>
      <c r="H14" s="63"/>
      <c r="I14" s="63"/>
      <c r="J14" s="63"/>
    </row>
    <row r="15" spans="1:10" x14ac:dyDescent="0.25">
      <c r="A15" s="60"/>
      <c r="B15" s="65" t="s">
        <v>232</v>
      </c>
      <c r="C15" s="62" t="s">
        <v>177</v>
      </c>
      <c r="D15" s="50">
        <v>5588000</v>
      </c>
      <c r="E15" s="50">
        <v>7070800</v>
      </c>
      <c r="F15" s="50">
        <f t="shared" si="0"/>
        <v>5588000</v>
      </c>
      <c r="G15" s="63"/>
      <c r="H15" s="63"/>
      <c r="I15" s="63"/>
      <c r="J15" s="63"/>
    </row>
    <row r="16" spans="1:10" x14ac:dyDescent="0.25">
      <c r="A16" s="60"/>
      <c r="B16" s="65" t="s">
        <v>247</v>
      </c>
      <c r="C16" s="62" t="s">
        <v>246</v>
      </c>
      <c r="D16" s="50">
        <v>0</v>
      </c>
      <c r="E16" s="50">
        <v>0</v>
      </c>
      <c r="F16" s="50">
        <f t="shared" si="0"/>
        <v>0</v>
      </c>
      <c r="G16" s="63"/>
      <c r="H16" s="63"/>
      <c r="I16" s="63"/>
      <c r="J16" s="63"/>
    </row>
    <row r="17" spans="1:10" x14ac:dyDescent="0.25">
      <c r="A17" s="60" t="s">
        <v>134</v>
      </c>
      <c r="B17" s="61" t="s">
        <v>190</v>
      </c>
      <c r="C17" s="62" t="s">
        <v>38</v>
      </c>
      <c r="D17" s="49">
        <f>D2-D6</f>
        <v>1068996461</v>
      </c>
      <c r="E17" s="49">
        <v>289798885</v>
      </c>
      <c r="F17" s="49">
        <f t="shared" si="0"/>
        <v>1068996461</v>
      </c>
      <c r="G17" s="63"/>
      <c r="H17" s="63"/>
      <c r="I17" s="63"/>
      <c r="J17" s="63"/>
    </row>
    <row r="18" spans="1:10" x14ac:dyDescent="0.25">
      <c r="A18" s="60" t="s">
        <v>172</v>
      </c>
      <c r="B18" s="61" t="s">
        <v>191</v>
      </c>
      <c r="C18" s="62" t="s">
        <v>39</v>
      </c>
      <c r="D18" s="49">
        <f>D19+D20</f>
        <v>1846390800</v>
      </c>
      <c r="E18" s="49">
        <v>-2003854300</v>
      </c>
      <c r="F18" s="49">
        <f t="shared" si="0"/>
        <v>1846390800</v>
      </c>
      <c r="G18" s="63"/>
      <c r="H18" s="63"/>
      <c r="I18" s="63"/>
      <c r="J18" s="63"/>
    </row>
    <row r="19" spans="1:10" x14ac:dyDescent="0.25">
      <c r="A19" s="60">
        <v>1</v>
      </c>
      <c r="B19" s="64" t="s">
        <v>192</v>
      </c>
      <c r="C19" s="62" t="s">
        <v>40</v>
      </c>
      <c r="D19" s="50">
        <v>-1154693205</v>
      </c>
      <c r="E19" s="50">
        <v>699383489</v>
      </c>
      <c r="F19" s="50">
        <f t="shared" si="0"/>
        <v>-1154693205</v>
      </c>
      <c r="G19" s="63"/>
      <c r="H19" s="63"/>
      <c r="I19" s="63"/>
      <c r="J19" s="63"/>
    </row>
    <row r="20" spans="1:10" x14ac:dyDescent="0.25">
      <c r="A20" s="60">
        <v>2</v>
      </c>
      <c r="B20" s="64" t="s">
        <v>193</v>
      </c>
      <c r="C20" s="62" t="s">
        <v>41</v>
      </c>
      <c r="D20" s="50">
        <v>3001084005</v>
      </c>
      <c r="E20" s="50">
        <v>-2703237789</v>
      </c>
      <c r="F20" s="50">
        <f t="shared" si="0"/>
        <v>3001084005</v>
      </c>
      <c r="G20" s="63"/>
      <c r="H20" s="63"/>
      <c r="I20" s="63"/>
      <c r="J20" s="63"/>
    </row>
    <row r="21" spans="1:10" ht="21" x14ac:dyDescent="0.25">
      <c r="A21" s="60" t="s">
        <v>173</v>
      </c>
      <c r="B21" s="61" t="s">
        <v>194</v>
      </c>
      <c r="C21" s="62" t="s">
        <v>42</v>
      </c>
      <c r="D21" s="49">
        <f>D17+D18</f>
        <v>2915387261</v>
      </c>
      <c r="E21" s="49">
        <v>-1714055415</v>
      </c>
      <c r="F21" s="49">
        <f t="shared" si="0"/>
        <v>2915387261</v>
      </c>
      <c r="G21" s="63"/>
      <c r="H21" s="63"/>
      <c r="I21" s="63"/>
      <c r="J21" s="63"/>
    </row>
    <row r="22" spans="1:10" x14ac:dyDescent="0.25">
      <c r="A22" s="60" t="s">
        <v>174</v>
      </c>
      <c r="B22" s="61" t="s">
        <v>195</v>
      </c>
      <c r="C22" s="62" t="s">
        <v>43</v>
      </c>
      <c r="D22" s="49">
        <f>E29</f>
        <v>70232949785</v>
      </c>
      <c r="E22" s="49">
        <v>0</v>
      </c>
      <c r="F22" s="50">
        <f t="shared" si="0"/>
        <v>70232949785</v>
      </c>
      <c r="G22" s="63"/>
      <c r="H22" s="63"/>
      <c r="I22" s="63"/>
      <c r="J22" s="63"/>
    </row>
    <row r="23" spans="1:10" x14ac:dyDescent="0.25">
      <c r="A23" s="60" t="s">
        <v>139</v>
      </c>
      <c r="B23" s="61" t="s">
        <v>196</v>
      </c>
      <c r="C23" s="62" t="s">
        <v>44</v>
      </c>
      <c r="D23" s="49">
        <f>SUM(D25:D28)</f>
        <v>7553634159</v>
      </c>
      <c r="E23" s="49">
        <v>70232949785</v>
      </c>
      <c r="F23" s="49">
        <f t="shared" si="0"/>
        <v>7553634159</v>
      </c>
      <c r="G23" s="63"/>
      <c r="H23" s="63"/>
      <c r="I23" s="63"/>
      <c r="J23" s="63"/>
    </row>
    <row r="24" spans="1:10" x14ac:dyDescent="0.25">
      <c r="A24" s="60"/>
      <c r="B24" s="64" t="s">
        <v>45</v>
      </c>
      <c r="C24" s="62" t="s">
        <v>46</v>
      </c>
      <c r="D24" s="49"/>
      <c r="E24" s="49"/>
      <c r="F24" s="50">
        <f t="shared" si="0"/>
        <v>0</v>
      </c>
      <c r="G24" s="63"/>
      <c r="H24" s="63"/>
      <c r="I24" s="63"/>
      <c r="J24" s="63"/>
    </row>
    <row r="25" spans="1:10" ht="21" x14ac:dyDescent="0.25">
      <c r="A25" s="60">
        <v>1</v>
      </c>
      <c r="B25" s="64" t="s">
        <v>197</v>
      </c>
      <c r="C25" s="62" t="s">
        <v>47</v>
      </c>
      <c r="D25" s="50">
        <f>D21</f>
        <v>2915387261</v>
      </c>
      <c r="E25" s="50">
        <v>-1714055415</v>
      </c>
      <c r="F25" s="50">
        <f t="shared" si="0"/>
        <v>2915387261</v>
      </c>
      <c r="G25" s="63"/>
      <c r="H25" s="63"/>
      <c r="I25" s="63"/>
      <c r="J25" s="63"/>
    </row>
    <row r="26" spans="1:10" ht="21" x14ac:dyDescent="0.25">
      <c r="A26" s="60">
        <v>2</v>
      </c>
      <c r="B26" s="64" t="s">
        <v>198</v>
      </c>
      <c r="C26" s="62" t="s">
        <v>48</v>
      </c>
      <c r="D26" s="50"/>
      <c r="E26" s="50"/>
      <c r="F26" s="50">
        <f t="shared" si="0"/>
        <v>0</v>
      </c>
      <c r="G26" s="63"/>
      <c r="H26" s="63"/>
      <c r="I26" s="63"/>
      <c r="J26" s="63"/>
    </row>
    <row r="27" spans="1:10" ht="21" x14ac:dyDescent="0.25">
      <c r="A27" s="60">
        <v>3</v>
      </c>
      <c r="B27" s="64" t="s">
        <v>262</v>
      </c>
      <c r="C27" s="62"/>
      <c r="D27" s="50">
        <v>6931908290</v>
      </c>
      <c r="E27" s="50">
        <v>72039407800</v>
      </c>
      <c r="F27" s="50">
        <f t="shared" si="0"/>
        <v>6931908290</v>
      </c>
      <c r="G27" s="63"/>
      <c r="H27" s="63"/>
      <c r="I27" s="63"/>
      <c r="J27" s="63"/>
    </row>
    <row r="28" spans="1:10" x14ac:dyDescent="0.25">
      <c r="A28" s="60">
        <v>4</v>
      </c>
      <c r="B28" s="64" t="s">
        <v>263</v>
      </c>
      <c r="C28" s="62"/>
      <c r="D28" s="50">
        <v>-2293661392</v>
      </c>
      <c r="E28" s="50">
        <v>-92402600</v>
      </c>
      <c r="F28" s="50">
        <f t="shared" si="0"/>
        <v>-2293661392</v>
      </c>
      <c r="G28" s="63"/>
      <c r="H28" s="63"/>
      <c r="I28" s="63"/>
      <c r="J28" s="63"/>
    </row>
    <row r="29" spans="1:10" x14ac:dyDescent="0.25">
      <c r="A29" s="60" t="s">
        <v>175</v>
      </c>
      <c r="B29" s="61" t="s">
        <v>199</v>
      </c>
      <c r="C29" s="62" t="s">
        <v>49</v>
      </c>
      <c r="D29" s="49">
        <f>D22+D23</f>
        <v>77786583944</v>
      </c>
      <c r="E29" s="49">
        <v>70232949785</v>
      </c>
      <c r="F29" s="49">
        <f t="shared" si="0"/>
        <v>77786583944</v>
      </c>
      <c r="G29" s="63"/>
      <c r="H29" s="63"/>
      <c r="I29" s="63"/>
      <c r="J29" s="63"/>
    </row>
    <row r="30" spans="1:10" ht="21" x14ac:dyDescent="0.25">
      <c r="A30" s="60" t="s">
        <v>176</v>
      </c>
      <c r="B30" s="61" t="s">
        <v>200</v>
      </c>
      <c r="C30" s="62" t="s">
        <v>50</v>
      </c>
      <c r="D30" s="49">
        <f>D21</f>
        <v>2915387261</v>
      </c>
      <c r="E30" s="49">
        <v>-1714055415</v>
      </c>
      <c r="F30" s="49">
        <f t="shared" si="0"/>
        <v>2915387261</v>
      </c>
      <c r="I30" s="63"/>
      <c r="J30" s="63"/>
    </row>
    <row r="31" spans="1:10" ht="21" x14ac:dyDescent="0.25">
      <c r="A31" s="60"/>
      <c r="B31" s="64" t="s">
        <v>51</v>
      </c>
      <c r="C31" s="62" t="s">
        <v>52</v>
      </c>
      <c r="D31" s="46">
        <f>D30/Khac_06030!H3</f>
        <v>3.9425142492883598E-2</v>
      </c>
      <c r="E31" s="46">
        <v>-2.4044243857463055E-2</v>
      </c>
      <c r="F31" s="46">
        <f t="shared" si="0"/>
        <v>3.9425142492883598E-2</v>
      </c>
      <c r="I31" s="63"/>
      <c r="J31" s="63"/>
    </row>
    <row r="32" spans="1:10" ht="27.75" customHeight="1" x14ac:dyDescent="0.25">
      <c r="A32" s="59"/>
      <c r="B32" s="59"/>
      <c r="C32" s="54"/>
      <c r="D32" s="49"/>
      <c r="E32" s="49"/>
      <c r="F32" s="49"/>
      <c r="I32" s="63"/>
      <c r="J32" s="63"/>
    </row>
    <row r="33" spans="1:10" x14ac:dyDescent="0.25">
      <c r="A33" s="66"/>
      <c r="I33" s="63"/>
      <c r="J33" s="63"/>
    </row>
    <row r="34" spans="1:10" x14ac:dyDescent="0.25">
      <c r="A34" s="67"/>
      <c r="B34" s="67"/>
      <c r="C34" s="67"/>
      <c r="D34" s="67"/>
      <c r="E34" s="67"/>
      <c r="F34" s="67"/>
      <c r="I34" s="63"/>
      <c r="J34" s="63"/>
    </row>
    <row r="36" spans="1:10" x14ac:dyDescent="0.25">
      <c r="E36" s="92"/>
    </row>
    <row r="37" spans="1:10" x14ac:dyDescent="0.25">
      <c r="E37" s="9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opLeftCell="A37" workbookViewId="0">
      <selection activeCell="G68" sqref="G68"/>
    </sheetView>
  </sheetViews>
  <sheetFormatPr defaultRowHeight="15" x14ac:dyDescent="0.25"/>
  <cols>
    <col min="1" max="1" width="4.5703125" style="16" customWidth="1"/>
    <col min="2" max="2" width="21.140625" style="16" customWidth="1"/>
    <col min="3" max="3" width="9.28515625" style="16" bestFit="1" customWidth="1"/>
    <col min="4" max="4" width="16.28515625" style="16" bestFit="1" customWidth="1"/>
    <col min="5" max="5" width="13.42578125" style="16" bestFit="1" customWidth="1"/>
    <col min="6" max="6" width="18.140625" style="16" bestFit="1" customWidth="1"/>
    <col min="7" max="7" width="14.7109375" style="16" customWidth="1"/>
    <col min="8" max="8" width="12.140625" style="16" bestFit="1" customWidth="1"/>
    <col min="9" max="9" width="9.140625" style="16"/>
    <col min="10" max="10" width="12.140625" style="16" bestFit="1" customWidth="1"/>
    <col min="11" max="11" width="16.42578125" style="16" bestFit="1" customWidth="1"/>
    <col min="12" max="12" width="16.28515625" style="16" bestFit="1" customWidth="1"/>
    <col min="13" max="16384" width="9.140625" style="16"/>
  </cols>
  <sheetData>
    <row r="1" spans="1:15" ht="48.75" customHeight="1" x14ac:dyDescent="0.25">
      <c r="A1" s="14" t="s">
        <v>53</v>
      </c>
      <c r="B1" s="14" t="s">
        <v>127</v>
      </c>
      <c r="C1" s="14" t="s">
        <v>121</v>
      </c>
      <c r="D1" s="14" t="s">
        <v>105</v>
      </c>
      <c r="E1" s="14" t="s">
        <v>128</v>
      </c>
      <c r="F1" s="14" t="s">
        <v>129</v>
      </c>
      <c r="G1" s="14" t="s">
        <v>142</v>
      </c>
    </row>
    <row r="2" spans="1:15" s="71" customFormat="1" x14ac:dyDescent="0.25">
      <c r="A2" s="68" t="s">
        <v>130</v>
      </c>
      <c r="B2" s="68" t="s">
        <v>54</v>
      </c>
      <c r="C2" s="68">
        <v>2246</v>
      </c>
      <c r="D2" s="69"/>
      <c r="E2" s="69"/>
      <c r="F2" s="69"/>
      <c r="G2" s="70"/>
    </row>
    <row r="3" spans="1:15" x14ac:dyDescent="0.25">
      <c r="A3" s="2">
        <v>1</v>
      </c>
      <c r="B3" s="2" t="s">
        <v>264</v>
      </c>
      <c r="C3" s="2">
        <v>2246.1</v>
      </c>
      <c r="D3" s="72">
        <v>103300</v>
      </c>
      <c r="E3" s="72">
        <v>17500</v>
      </c>
      <c r="F3" s="72">
        <f>D3*E3</f>
        <v>1807750000</v>
      </c>
      <c r="G3" s="73">
        <f t="shared" ref="G3:G39" si="0">F3/$F$69</f>
        <v>2.3047017511682782E-2</v>
      </c>
      <c r="H3" s="74"/>
      <c r="I3" s="74"/>
      <c r="J3" s="75"/>
      <c r="K3" s="75"/>
      <c r="L3" s="75"/>
      <c r="M3" s="18"/>
      <c r="N3" s="18"/>
      <c r="O3" s="18"/>
    </row>
    <row r="4" spans="1:15" x14ac:dyDescent="0.25">
      <c r="A4" s="2">
        <v>2</v>
      </c>
      <c r="B4" s="2" t="s">
        <v>265</v>
      </c>
      <c r="C4" s="2">
        <v>2246.1999999999998</v>
      </c>
      <c r="D4" s="72">
        <v>401340</v>
      </c>
      <c r="E4" s="72">
        <v>15500</v>
      </c>
      <c r="F4" s="72">
        <f t="shared" ref="F4:F36" si="1">D4*E4</f>
        <v>6220770000</v>
      </c>
      <c r="G4" s="73">
        <f t="shared" si="0"/>
        <v>7.9308640645084166E-2</v>
      </c>
      <c r="H4" s="74"/>
      <c r="I4" s="74"/>
      <c r="J4" s="75"/>
      <c r="K4" s="75"/>
      <c r="L4" s="75"/>
      <c r="M4" s="18"/>
      <c r="N4" s="18"/>
      <c r="O4" s="18"/>
    </row>
    <row r="5" spans="1:15" x14ac:dyDescent="0.25">
      <c r="A5" s="2">
        <v>3</v>
      </c>
      <c r="B5" s="2" t="s">
        <v>266</v>
      </c>
      <c r="C5" s="2">
        <v>2246.3000000000002</v>
      </c>
      <c r="D5" s="72">
        <v>11</v>
      </c>
      <c r="E5" s="72">
        <v>12900</v>
      </c>
      <c r="F5" s="72">
        <f t="shared" si="1"/>
        <v>141900</v>
      </c>
      <c r="G5" s="73">
        <f t="shared" si="0"/>
        <v>1.8090841017329757E-6</v>
      </c>
      <c r="H5" s="74"/>
      <c r="I5" s="74"/>
      <c r="J5" s="75"/>
      <c r="K5" s="75"/>
      <c r="L5" s="75"/>
      <c r="M5" s="18"/>
      <c r="N5" s="18"/>
      <c r="O5" s="18"/>
    </row>
    <row r="6" spans="1:15" x14ac:dyDescent="0.25">
      <c r="A6" s="2">
        <v>4</v>
      </c>
      <c r="B6" s="2" t="s">
        <v>255</v>
      </c>
      <c r="C6" s="2">
        <v>2246.4</v>
      </c>
      <c r="D6" s="72">
        <v>154000</v>
      </c>
      <c r="E6" s="72">
        <v>17300</v>
      </c>
      <c r="F6" s="72">
        <f t="shared" si="1"/>
        <v>2664200000</v>
      </c>
      <c r="G6" s="73">
        <f t="shared" si="0"/>
        <v>3.3965904607730753E-2</v>
      </c>
      <c r="H6" s="74"/>
      <c r="I6" s="74"/>
      <c r="J6" s="75"/>
      <c r="K6" s="75"/>
      <c r="L6" s="75"/>
      <c r="M6" s="18"/>
      <c r="N6" s="18"/>
      <c r="O6" s="18"/>
    </row>
    <row r="7" spans="1:15" x14ac:dyDescent="0.25">
      <c r="A7" s="2">
        <v>5</v>
      </c>
      <c r="B7" s="2" t="s">
        <v>241</v>
      </c>
      <c r="C7" s="2">
        <v>2246.5</v>
      </c>
      <c r="D7" s="72">
        <v>10</v>
      </c>
      <c r="E7" s="72">
        <v>7900</v>
      </c>
      <c r="F7" s="72">
        <f t="shared" si="1"/>
        <v>79000</v>
      </c>
      <c r="G7" s="73">
        <f t="shared" si="0"/>
        <v>1.0071715576948913E-6</v>
      </c>
      <c r="H7" s="74"/>
      <c r="I7" s="74"/>
      <c r="J7" s="75"/>
      <c r="K7" s="75"/>
      <c r="L7" s="75"/>
      <c r="M7" s="18"/>
      <c r="N7" s="18"/>
      <c r="O7" s="18"/>
    </row>
    <row r="8" spans="1:15" x14ac:dyDescent="0.25">
      <c r="A8" s="2">
        <v>6</v>
      </c>
      <c r="B8" s="2" t="s">
        <v>228</v>
      </c>
      <c r="C8" s="2">
        <v>2246.6</v>
      </c>
      <c r="D8" s="72">
        <v>11</v>
      </c>
      <c r="E8" s="72">
        <v>43900</v>
      </c>
      <c r="F8" s="72">
        <f t="shared" si="1"/>
        <v>482900</v>
      </c>
      <c r="G8" s="73">
        <f t="shared" si="0"/>
        <v>6.1564955089982661E-6</v>
      </c>
      <c r="H8" s="74"/>
      <c r="I8" s="74"/>
      <c r="J8" s="75"/>
      <c r="K8" s="75"/>
      <c r="L8" s="75"/>
      <c r="M8" s="18"/>
      <c r="N8" s="18"/>
      <c r="O8" s="18"/>
    </row>
    <row r="9" spans="1:15" x14ac:dyDescent="0.25">
      <c r="A9" s="2">
        <v>7</v>
      </c>
      <c r="B9" s="2" t="s">
        <v>224</v>
      </c>
      <c r="C9" s="2">
        <v>2246.6999999999998</v>
      </c>
      <c r="D9" s="72">
        <v>10</v>
      </c>
      <c r="E9" s="72">
        <v>5600</v>
      </c>
      <c r="F9" s="72">
        <f t="shared" si="1"/>
        <v>56000</v>
      </c>
      <c r="G9" s="73">
        <f t="shared" si="0"/>
        <v>7.1394439532802426E-7</v>
      </c>
      <c r="H9" s="74"/>
      <c r="I9" s="74"/>
      <c r="J9" s="75"/>
      <c r="K9" s="75"/>
      <c r="L9" s="75"/>
      <c r="M9" s="18"/>
      <c r="N9" s="18"/>
      <c r="O9" s="18"/>
    </row>
    <row r="10" spans="1:15" x14ac:dyDescent="0.25">
      <c r="A10" s="2">
        <v>8</v>
      </c>
      <c r="B10" s="2" t="s">
        <v>251</v>
      </c>
      <c r="C10" s="2">
        <v>2246.8000000000002</v>
      </c>
      <c r="D10" s="72">
        <v>28970</v>
      </c>
      <c r="E10" s="72">
        <v>21600</v>
      </c>
      <c r="F10" s="72">
        <f>D10*E10</f>
        <v>625752000</v>
      </c>
      <c r="G10" s="73">
        <f t="shared" si="0"/>
        <v>7.9777166654518179E-3</v>
      </c>
      <c r="H10" s="74"/>
      <c r="I10" s="74"/>
      <c r="J10" s="75"/>
      <c r="K10" s="75"/>
      <c r="L10" s="75"/>
      <c r="M10" s="18"/>
      <c r="N10" s="18"/>
      <c r="O10" s="18"/>
    </row>
    <row r="11" spans="1:15" x14ac:dyDescent="0.25">
      <c r="A11" s="2">
        <v>9</v>
      </c>
      <c r="B11" s="2" t="s">
        <v>242</v>
      </c>
      <c r="C11" s="2">
        <v>2246.9</v>
      </c>
      <c r="D11" s="72">
        <v>58772</v>
      </c>
      <c r="E11" s="72">
        <v>22200</v>
      </c>
      <c r="F11" s="72">
        <f t="shared" si="1"/>
        <v>1304738400</v>
      </c>
      <c r="G11" s="73">
        <f t="shared" si="0"/>
        <v>1.6634119072308103E-2</v>
      </c>
      <c r="H11" s="74"/>
      <c r="I11" s="74"/>
      <c r="J11" s="75"/>
      <c r="K11" s="75"/>
      <c r="L11" s="75"/>
      <c r="M11" s="18"/>
      <c r="N11" s="18"/>
      <c r="O11" s="18"/>
    </row>
    <row r="12" spans="1:15" x14ac:dyDescent="0.25">
      <c r="A12" s="2">
        <v>10</v>
      </c>
      <c r="B12" s="2" t="s">
        <v>236</v>
      </c>
      <c r="C12" s="2">
        <v>2246.1</v>
      </c>
      <c r="D12" s="72">
        <v>23540</v>
      </c>
      <c r="E12" s="72">
        <v>29100</v>
      </c>
      <c r="F12" s="72">
        <f t="shared" si="1"/>
        <v>685014000</v>
      </c>
      <c r="G12" s="73">
        <f t="shared" si="0"/>
        <v>8.733248321807701E-3</v>
      </c>
      <c r="H12" s="74"/>
      <c r="I12" s="74"/>
      <c r="J12" s="75"/>
      <c r="K12" s="75"/>
      <c r="L12" s="75"/>
      <c r="M12" s="18"/>
      <c r="N12" s="18"/>
      <c r="O12" s="18"/>
    </row>
    <row r="13" spans="1:15" x14ac:dyDescent="0.25">
      <c r="A13" s="2">
        <v>11</v>
      </c>
      <c r="B13" s="2" t="s">
        <v>226</v>
      </c>
      <c r="C13" s="2">
        <v>2246.11</v>
      </c>
      <c r="D13" s="72">
        <v>20010</v>
      </c>
      <c r="E13" s="72">
        <v>77500</v>
      </c>
      <c r="F13" s="72">
        <f t="shared" si="1"/>
        <v>1550775000</v>
      </c>
      <c r="G13" s="73">
        <f t="shared" si="0"/>
        <v>1.9770841422586016E-2</v>
      </c>
      <c r="H13" s="74"/>
      <c r="I13" s="74"/>
      <c r="J13" s="75"/>
      <c r="K13" s="75"/>
      <c r="L13" s="75"/>
      <c r="M13" s="18"/>
      <c r="N13" s="18"/>
      <c r="O13" s="18"/>
    </row>
    <row r="14" spans="1:15" x14ac:dyDescent="0.25">
      <c r="A14" s="2">
        <v>12</v>
      </c>
      <c r="B14" s="2" t="s">
        <v>249</v>
      </c>
      <c r="C14" s="2">
        <v>2246.12</v>
      </c>
      <c r="D14" s="72">
        <v>49538</v>
      </c>
      <c r="E14" s="72">
        <v>48300</v>
      </c>
      <c r="F14" s="72">
        <f t="shared" si="1"/>
        <v>2392685400</v>
      </c>
      <c r="G14" s="73">
        <f t="shared" si="0"/>
        <v>3.0504363055592714E-2</v>
      </c>
      <c r="H14" s="74"/>
      <c r="I14" s="74"/>
      <c r="J14" s="75"/>
      <c r="K14" s="75"/>
      <c r="L14" s="75"/>
      <c r="M14" s="18"/>
      <c r="N14" s="18"/>
      <c r="O14" s="18"/>
    </row>
    <row r="15" spans="1:15" x14ac:dyDescent="0.25">
      <c r="A15" s="2">
        <v>13</v>
      </c>
      <c r="B15" s="2" t="s">
        <v>243</v>
      </c>
      <c r="C15" s="2">
        <v>2246.13</v>
      </c>
      <c r="D15" s="72">
        <v>11620</v>
      </c>
      <c r="E15" s="72">
        <v>31500</v>
      </c>
      <c r="F15" s="72">
        <f t="shared" si="1"/>
        <v>366030000</v>
      </c>
      <c r="G15" s="73">
        <f t="shared" si="0"/>
        <v>4.6665190539627987E-3</v>
      </c>
      <c r="H15" s="74"/>
      <c r="I15" s="74"/>
      <c r="J15" s="75"/>
      <c r="K15" s="75"/>
      <c r="L15" s="75"/>
      <c r="M15" s="18"/>
      <c r="N15" s="18"/>
      <c r="O15" s="18"/>
    </row>
    <row r="16" spans="1:15" x14ac:dyDescent="0.25">
      <c r="A16" s="2">
        <v>14</v>
      </c>
      <c r="B16" s="2" t="s">
        <v>221</v>
      </c>
      <c r="C16" s="2">
        <v>2246.14</v>
      </c>
      <c r="D16" s="72">
        <v>10</v>
      </c>
      <c r="E16" s="72">
        <v>18600</v>
      </c>
      <c r="F16" s="72">
        <f t="shared" si="1"/>
        <v>186000</v>
      </c>
      <c r="G16" s="73">
        <f t="shared" si="0"/>
        <v>2.3713153130537951E-6</v>
      </c>
      <c r="H16" s="74"/>
      <c r="I16" s="74"/>
      <c r="J16" s="75"/>
      <c r="K16" s="75"/>
      <c r="L16" s="75"/>
      <c r="M16" s="18"/>
      <c r="N16" s="18"/>
      <c r="O16" s="18"/>
    </row>
    <row r="17" spans="1:15" x14ac:dyDescent="0.25">
      <c r="A17" s="2">
        <v>15</v>
      </c>
      <c r="B17" s="2" t="s">
        <v>237</v>
      </c>
      <c r="C17" s="2">
        <v>2246.15</v>
      </c>
      <c r="D17" s="72">
        <v>11480</v>
      </c>
      <c r="E17" s="72">
        <v>42400</v>
      </c>
      <c r="F17" s="72">
        <f t="shared" si="1"/>
        <v>486752000</v>
      </c>
      <c r="G17" s="73">
        <f t="shared" si="0"/>
        <v>6.2056046841911872E-3</v>
      </c>
      <c r="H17" s="74"/>
      <c r="I17" s="74"/>
      <c r="J17" s="75"/>
      <c r="K17" s="75"/>
      <c r="L17" s="75"/>
      <c r="M17" s="18"/>
      <c r="N17" s="18"/>
      <c r="O17" s="18"/>
    </row>
    <row r="18" spans="1:15" x14ac:dyDescent="0.25">
      <c r="A18" s="2">
        <v>16</v>
      </c>
      <c r="B18" s="2" t="s">
        <v>239</v>
      </c>
      <c r="C18" s="2">
        <v>2246.16</v>
      </c>
      <c r="D18" s="72">
        <v>2</v>
      </c>
      <c r="E18" s="72">
        <v>43600</v>
      </c>
      <c r="F18" s="72">
        <f t="shared" si="1"/>
        <v>87200</v>
      </c>
      <c r="G18" s="73">
        <f t="shared" si="0"/>
        <v>1.1117134155822093E-6</v>
      </c>
      <c r="H18" s="74"/>
      <c r="I18" s="74"/>
      <c r="J18" s="75"/>
      <c r="K18" s="75"/>
      <c r="L18" s="75"/>
      <c r="M18" s="18"/>
      <c r="N18" s="18"/>
      <c r="O18" s="18"/>
    </row>
    <row r="19" spans="1:15" x14ac:dyDescent="0.25">
      <c r="A19" s="2">
        <v>17</v>
      </c>
      <c r="B19" s="2" t="s">
        <v>252</v>
      </c>
      <c r="C19" s="2">
        <v>2246.17</v>
      </c>
      <c r="D19" s="72">
        <v>269378</v>
      </c>
      <c r="E19" s="72">
        <v>13100</v>
      </c>
      <c r="F19" s="72">
        <f t="shared" si="1"/>
        <v>3528851800</v>
      </c>
      <c r="G19" s="73">
        <f t="shared" si="0"/>
        <v>4.4989356509878752E-2</v>
      </c>
      <c r="H19" s="74"/>
      <c r="I19" s="74"/>
      <c r="J19" s="75"/>
      <c r="K19" s="75"/>
      <c r="L19" s="75"/>
      <c r="M19" s="18"/>
      <c r="N19" s="18"/>
      <c r="O19" s="18"/>
    </row>
    <row r="20" spans="1:15" x14ac:dyDescent="0.25">
      <c r="A20" s="2">
        <v>18</v>
      </c>
      <c r="B20" s="2" t="s">
        <v>267</v>
      </c>
      <c r="C20" s="2">
        <v>2246.1799999999998</v>
      </c>
      <c r="D20" s="72">
        <v>39710</v>
      </c>
      <c r="E20" s="72">
        <v>13200</v>
      </c>
      <c r="F20" s="72">
        <f t="shared" si="1"/>
        <v>524172000</v>
      </c>
      <c r="G20" s="73">
        <f t="shared" si="0"/>
        <v>6.6826725283550201E-3</v>
      </c>
      <c r="H20" s="74"/>
      <c r="I20" s="74"/>
      <c r="J20" s="75"/>
      <c r="K20" s="75"/>
      <c r="L20" s="75"/>
      <c r="M20" s="18"/>
      <c r="N20" s="18"/>
      <c r="O20" s="18"/>
    </row>
    <row r="21" spans="1:15" x14ac:dyDescent="0.25">
      <c r="A21" s="2">
        <v>19</v>
      </c>
      <c r="B21" s="2" t="s">
        <v>244</v>
      </c>
      <c r="C21" s="2">
        <v>2246.19</v>
      </c>
      <c r="D21" s="72">
        <v>9207</v>
      </c>
      <c r="E21" s="72">
        <v>24700</v>
      </c>
      <c r="F21" s="72">
        <f t="shared" si="1"/>
        <v>227412900</v>
      </c>
      <c r="G21" s="73">
        <f t="shared" si="0"/>
        <v>2.8992886675052224E-3</v>
      </c>
      <c r="H21" s="74"/>
      <c r="I21" s="74"/>
      <c r="J21" s="75"/>
      <c r="K21" s="75"/>
      <c r="L21" s="75"/>
      <c r="M21" s="18"/>
      <c r="N21" s="18"/>
      <c r="O21" s="18"/>
    </row>
    <row r="22" spans="1:15" x14ac:dyDescent="0.25">
      <c r="A22" s="2">
        <v>20</v>
      </c>
      <c r="B22" s="2" t="s">
        <v>234</v>
      </c>
      <c r="C22" s="20">
        <v>2246.1999999999998</v>
      </c>
      <c r="D22" s="72">
        <v>20770</v>
      </c>
      <c r="E22" s="72">
        <v>16000</v>
      </c>
      <c r="F22" s="72">
        <f t="shared" si="1"/>
        <v>332320000</v>
      </c>
      <c r="G22" s="73">
        <f t="shared" si="0"/>
        <v>4.2367500259894468E-3</v>
      </c>
      <c r="H22" s="74"/>
      <c r="I22" s="74"/>
      <c r="J22" s="75"/>
      <c r="K22" s="75"/>
      <c r="L22" s="75"/>
      <c r="M22" s="18"/>
      <c r="N22" s="18"/>
      <c r="O22" s="18"/>
    </row>
    <row r="23" spans="1:15" x14ac:dyDescent="0.25">
      <c r="A23" s="2">
        <v>21</v>
      </c>
      <c r="B23" s="2" t="s">
        <v>222</v>
      </c>
      <c r="C23" s="2">
        <v>2246.21</v>
      </c>
      <c r="D23" s="72">
        <v>115740</v>
      </c>
      <c r="E23" s="72">
        <v>10400</v>
      </c>
      <c r="F23" s="72">
        <f t="shared" si="1"/>
        <v>1203696000</v>
      </c>
      <c r="G23" s="73">
        <f t="shared" si="0"/>
        <v>1.5345928801406455E-2</v>
      </c>
      <c r="H23" s="74"/>
      <c r="I23" s="74"/>
      <c r="J23" s="75"/>
      <c r="K23" s="75"/>
      <c r="L23" s="75"/>
      <c r="M23" s="18"/>
      <c r="N23" s="18"/>
      <c r="O23" s="18"/>
    </row>
    <row r="24" spans="1:15" x14ac:dyDescent="0.25">
      <c r="A24" s="2">
        <v>22</v>
      </c>
      <c r="B24" s="2" t="s">
        <v>250</v>
      </c>
      <c r="C24" s="2">
        <v>2246.2199999999998</v>
      </c>
      <c r="D24" s="72">
        <v>14</v>
      </c>
      <c r="E24" s="72">
        <v>45700</v>
      </c>
      <c r="F24" s="72">
        <f t="shared" si="1"/>
        <v>639800</v>
      </c>
      <c r="G24" s="73">
        <f t="shared" si="0"/>
        <v>8.1568147166226768E-6</v>
      </c>
      <c r="H24" s="74"/>
      <c r="I24" s="74"/>
      <c r="J24" s="75"/>
      <c r="K24" s="75"/>
      <c r="L24" s="75"/>
      <c r="M24" s="18"/>
      <c r="N24" s="18"/>
      <c r="O24" s="18"/>
    </row>
    <row r="25" spans="1:15" x14ac:dyDescent="0.25">
      <c r="A25" s="2">
        <v>23</v>
      </c>
      <c r="B25" s="2" t="s">
        <v>223</v>
      </c>
      <c r="C25" s="2">
        <v>2246.23</v>
      </c>
      <c r="D25" s="72">
        <v>114897</v>
      </c>
      <c r="E25" s="72">
        <v>29200</v>
      </c>
      <c r="F25" s="72">
        <f t="shared" si="1"/>
        <v>3354992400</v>
      </c>
      <c r="G25" s="73">
        <f t="shared" si="0"/>
        <v>4.2772821791930662E-2</v>
      </c>
      <c r="H25" s="74"/>
      <c r="I25" s="74"/>
      <c r="J25" s="75"/>
      <c r="K25" s="75"/>
      <c r="L25" s="75"/>
      <c r="M25" s="18"/>
      <c r="N25" s="18"/>
      <c r="O25" s="18"/>
    </row>
    <row r="26" spans="1:15" x14ac:dyDescent="0.25">
      <c r="A26" s="2">
        <v>24</v>
      </c>
      <c r="B26" s="2" t="s">
        <v>229</v>
      </c>
      <c r="C26" s="2">
        <v>2246.2399999999998</v>
      </c>
      <c r="D26" s="72">
        <v>59023</v>
      </c>
      <c r="E26" s="72">
        <v>128000</v>
      </c>
      <c r="F26" s="72">
        <f t="shared" si="1"/>
        <v>7554944000</v>
      </c>
      <c r="G26" s="73">
        <f t="shared" si="0"/>
        <v>9.6318034389590801E-2</v>
      </c>
      <c r="H26" s="74"/>
      <c r="I26" s="74"/>
      <c r="J26" s="75"/>
      <c r="K26" s="75"/>
      <c r="L26" s="75"/>
      <c r="M26" s="18"/>
      <c r="N26" s="18"/>
      <c r="O26" s="18"/>
    </row>
    <row r="27" spans="1:15" x14ac:dyDescent="0.25">
      <c r="A27" s="2">
        <v>25</v>
      </c>
      <c r="B27" s="2" t="s">
        <v>268</v>
      </c>
      <c r="C27" s="2">
        <v>2246.25</v>
      </c>
      <c r="D27" s="72">
        <v>71500</v>
      </c>
      <c r="E27" s="72">
        <v>27000</v>
      </c>
      <c r="F27" s="72">
        <f t="shared" si="1"/>
        <v>1930500000</v>
      </c>
      <c r="G27" s="73">
        <f t="shared" si="0"/>
        <v>2.4611958128227696E-2</v>
      </c>
      <c r="H27" s="74"/>
      <c r="I27" s="74"/>
      <c r="J27" s="75"/>
      <c r="K27" s="75"/>
      <c r="L27" s="75"/>
      <c r="M27" s="18"/>
      <c r="N27" s="18"/>
      <c r="O27" s="18"/>
    </row>
    <row r="28" spans="1:15" x14ac:dyDescent="0.25">
      <c r="A28" s="2">
        <v>26</v>
      </c>
      <c r="B28" s="2" t="s">
        <v>225</v>
      </c>
      <c r="C28" s="2">
        <v>2246.2600000000002</v>
      </c>
      <c r="D28" s="72">
        <v>464651</v>
      </c>
      <c r="E28" s="72">
        <v>14600</v>
      </c>
      <c r="F28" s="72">
        <f t="shared" si="1"/>
        <v>6783904600</v>
      </c>
      <c r="G28" s="73">
        <f t="shared" si="0"/>
        <v>8.6488047635892906E-2</v>
      </c>
      <c r="H28" s="74"/>
      <c r="I28" s="74"/>
      <c r="J28" s="75"/>
      <c r="K28" s="75"/>
      <c r="L28" s="75"/>
      <c r="M28" s="18"/>
      <c r="N28" s="18"/>
      <c r="O28" s="18"/>
    </row>
    <row r="29" spans="1:15" x14ac:dyDescent="0.25">
      <c r="A29" s="2">
        <v>27</v>
      </c>
      <c r="B29" s="2" t="s">
        <v>269</v>
      </c>
      <c r="C29" s="2">
        <v>2246.27</v>
      </c>
      <c r="D29" s="72">
        <v>66740</v>
      </c>
      <c r="E29" s="72">
        <v>13100</v>
      </c>
      <c r="F29" s="72">
        <f t="shared" si="1"/>
        <v>874294000</v>
      </c>
      <c r="G29" s="73">
        <f t="shared" si="0"/>
        <v>1.1146380378016423E-2</v>
      </c>
      <c r="H29" s="74"/>
      <c r="I29" s="74"/>
      <c r="J29" s="75"/>
      <c r="K29" s="75"/>
      <c r="L29" s="75"/>
      <c r="M29" s="18"/>
      <c r="N29" s="18"/>
      <c r="O29" s="18"/>
    </row>
    <row r="30" spans="1:15" x14ac:dyDescent="0.25">
      <c r="A30" s="2">
        <v>28</v>
      </c>
      <c r="B30" s="2" t="s">
        <v>254</v>
      </c>
      <c r="C30" s="2">
        <v>2246.2800000000002</v>
      </c>
      <c r="D30" s="72">
        <v>27620</v>
      </c>
      <c r="E30" s="72">
        <v>25200</v>
      </c>
      <c r="F30" s="72">
        <f t="shared" si="1"/>
        <v>696024000</v>
      </c>
      <c r="G30" s="73">
        <f t="shared" si="0"/>
        <v>8.8736148895320142E-3</v>
      </c>
      <c r="H30" s="74"/>
      <c r="I30" s="74"/>
      <c r="J30" s="75"/>
      <c r="K30" s="75"/>
      <c r="L30" s="75"/>
      <c r="M30" s="18"/>
      <c r="N30" s="18"/>
      <c r="O30" s="18"/>
    </row>
    <row r="31" spans="1:15" x14ac:dyDescent="0.25">
      <c r="A31" s="2">
        <v>29</v>
      </c>
      <c r="B31" s="2" t="s">
        <v>227</v>
      </c>
      <c r="C31" s="2">
        <v>2246.29</v>
      </c>
      <c r="D31" s="72">
        <v>89</v>
      </c>
      <c r="E31" s="72">
        <v>26500</v>
      </c>
      <c r="F31" s="72">
        <f t="shared" si="1"/>
        <v>2358500</v>
      </c>
      <c r="G31" s="73">
        <f t="shared" si="0"/>
        <v>3.0068533149663307E-5</v>
      </c>
      <c r="H31" s="74"/>
      <c r="I31" s="74"/>
      <c r="J31" s="75"/>
      <c r="K31" s="75"/>
      <c r="L31" s="75"/>
      <c r="M31" s="18"/>
      <c r="N31" s="18"/>
      <c r="O31" s="18"/>
    </row>
    <row r="32" spans="1:15" x14ac:dyDescent="0.25">
      <c r="A32" s="2">
        <v>30</v>
      </c>
      <c r="B32" s="2" t="s">
        <v>238</v>
      </c>
      <c r="C32" s="20">
        <v>2246.3000000000002</v>
      </c>
      <c r="D32" s="72">
        <v>10</v>
      </c>
      <c r="E32" s="72">
        <v>11200</v>
      </c>
      <c r="F32" s="72">
        <f t="shared" si="1"/>
        <v>112000</v>
      </c>
      <c r="G32" s="73">
        <f t="shared" si="0"/>
        <v>1.4278887906560485E-6</v>
      </c>
      <c r="H32" s="74"/>
      <c r="I32" s="74"/>
      <c r="J32" s="75"/>
      <c r="K32" s="75"/>
      <c r="L32" s="75"/>
      <c r="M32" s="18"/>
      <c r="N32" s="18"/>
      <c r="O32" s="18"/>
    </row>
    <row r="33" spans="1:15" x14ac:dyDescent="0.25">
      <c r="A33" s="2">
        <v>31</v>
      </c>
      <c r="B33" s="2" t="s">
        <v>253</v>
      </c>
      <c r="C33" s="2">
        <v>2246.31</v>
      </c>
      <c r="D33" s="72">
        <v>13950</v>
      </c>
      <c r="E33" s="72">
        <v>30800</v>
      </c>
      <c r="F33" s="72">
        <f t="shared" si="1"/>
        <v>429660000</v>
      </c>
      <c r="G33" s="73">
        <f t="shared" si="0"/>
        <v>5.4777383731542664E-3</v>
      </c>
      <c r="H33" s="74"/>
      <c r="I33" s="74"/>
      <c r="J33" s="75"/>
      <c r="K33" s="75"/>
      <c r="L33" s="75"/>
      <c r="M33" s="18"/>
      <c r="N33" s="18"/>
      <c r="O33" s="18"/>
    </row>
    <row r="34" spans="1:15" x14ac:dyDescent="0.25">
      <c r="A34" s="2">
        <v>32</v>
      </c>
      <c r="B34" s="2" t="s">
        <v>235</v>
      </c>
      <c r="C34" s="2">
        <v>2246.3200000000002</v>
      </c>
      <c r="D34" s="72">
        <v>21910</v>
      </c>
      <c r="E34" s="72">
        <v>18300</v>
      </c>
      <c r="F34" s="72">
        <f t="shared" si="1"/>
        <v>400953000</v>
      </c>
      <c r="G34" s="73">
        <f t="shared" si="0"/>
        <v>5.1117526274992381E-3</v>
      </c>
      <c r="H34" s="74"/>
      <c r="I34" s="74"/>
      <c r="J34" s="75"/>
      <c r="K34" s="75"/>
      <c r="L34" s="75"/>
      <c r="M34" s="18"/>
      <c r="N34" s="18"/>
      <c r="O34" s="18"/>
    </row>
    <row r="35" spans="1:15" x14ac:dyDescent="0.25">
      <c r="A35" s="2">
        <v>33</v>
      </c>
      <c r="B35" s="2" t="s">
        <v>233</v>
      </c>
      <c r="C35" s="2">
        <v>2246.33</v>
      </c>
      <c r="D35" s="72">
        <v>29194</v>
      </c>
      <c r="E35" s="72">
        <v>10200</v>
      </c>
      <c r="F35" s="72">
        <f t="shared" si="1"/>
        <v>297778800</v>
      </c>
      <c r="G35" s="73">
        <f t="shared" si="0"/>
        <v>3.7963840233482976E-3</v>
      </c>
      <c r="H35" s="74"/>
      <c r="I35" s="74"/>
      <c r="J35" s="75"/>
      <c r="K35" s="75"/>
      <c r="L35" s="75"/>
      <c r="M35" s="18"/>
      <c r="N35" s="18"/>
      <c r="O35" s="18"/>
    </row>
    <row r="36" spans="1:15" x14ac:dyDescent="0.25">
      <c r="A36" s="2">
        <v>34</v>
      </c>
      <c r="B36" s="2" t="s">
        <v>240</v>
      </c>
      <c r="C36" s="2">
        <v>2246.34</v>
      </c>
      <c r="D36" s="72">
        <v>30872</v>
      </c>
      <c r="E36" s="72">
        <v>24300</v>
      </c>
      <c r="F36" s="72">
        <f t="shared" si="1"/>
        <v>750189600</v>
      </c>
      <c r="G36" s="73">
        <f>F36/$F$69</f>
        <v>9.5641725063102222E-3</v>
      </c>
      <c r="H36" s="74"/>
      <c r="I36" s="74"/>
      <c r="J36" s="75"/>
      <c r="K36" s="75"/>
      <c r="L36" s="75"/>
      <c r="M36" s="18"/>
      <c r="N36" s="18"/>
      <c r="O36" s="18"/>
    </row>
    <row r="37" spans="1:15" x14ac:dyDescent="0.25">
      <c r="A37" s="2"/>
      <c r="B37" s="2"/>
      <c r="C37" s="2"/>
      <c r="D37" s="72"/>
      <c r="E37" s="72"/>
      <c r="F37" s="72"/>
      <c r="G37" s="73"/>
      <c r="H37" s="74"/>
      <c r="I37" s="74"/>
      <c r="J37" s="75"/>
      <c r="K37" s="75"/>
      <c r="L37" s="75"/>
      <c r="M37" s="18"/>
      <c r="N37" s="18"/>
      <c r="O37" s="18"/>
    </row>
    <row r="38" spans="1:15" x14ac:dyDescent="0.25">
      <c r="A38" s="2"/>
      <c r="B38" s="2"/>
      <c r="C38" s="2"/>
      <c r="D38" s="72"/>
      <c r="E38" s="72"/>
      <c r="F38" s="72"/>
      <c r="G38" s="73"/>
      <c r="H38" s="74"/>
      <c r="I38" s="74"/>
      <c r="J38" s="75"/>
      <c r="K38" s="75"/>
      <c r="L38" s="75"/>
      <c r="M38" s="18"/>
      <c r="N38" s="18"/>
      <c r="O38" s="18"/>
    </row>
    <row r="39" spans="1:15" s="71" customFormat="1" x14ac:dyDescent="0.25">
      <c r="A39" s="68"/>
      <c r="B39" s="68" t="s">
        <v>55</v>
      </c>
      <c r="C39" s="68">
        <v>2247</v>
      </c>
      <c r="D39" s="69"/>
      <c r="E39" s="69"/>
      <c r="F39" s="69">
        <f>SUM(F3:F38)</f>
        <v>46998303200</v>
      </c>
      <c r="G39" s="76">
        <f t="shared" si="0"/>
        <v>0.59918169927798481</v>
      </c>
      <c r="H39" s="77"/>
      <c r="I39" s="74"/>
      <c r="J39" s="75"/>
      <c r="K39" s="75"/>
      <c r="L39" s="75"/>
      <c r="M39" s="18"/>
      <c r="N39" s="18"/>
      <c r="O39" s="18"/>
    </row>
    <row r="40" spans="1:15" s="71" customFormat="1" x14ac:dyDescent="0.25">
      <c r="A40" s="68" t="s">
        <v>131</v>
      </c>
      <c r="B40" s="68" t="s">
        <v>56</v>
      </c>
      <c r="C40" s="68">
        <v>2248</v>
      </c>
      <c r="D40" s="69"/>
      <c r="E40" s="69"/>
      <c r="F40" s="69"/>
      <c r="G40" s="76"/>
      <c r="H40" s="77"/>
      <c r="I40" s="74"/>
      <c r="J40" s="75"/>
      <c r="K40" s="75"/>
      <c r="L40" s="75"/>
      <c r="M40" s="18"/>
      <c r="N40" s="18"/>
      <c r="O40" s="18"/>
    </row>
    <row r="41" spans="1:15" x14ac:dyDescent="0.25">
      <c r="A41" s="2" t="s">
        <v>132</v>
      </c>
      <c r="B41" s="2" t="s">
        <v>270</v>
      </c>
      <c r="C41" s="2">
        <v>2248.1</v>
      </c>
      <c r="D41" s="72"/>
      <c r="E41" s="72"/>
      <c r="F41" s="72"/>
      <c r="G41" s="73"/>
      <c r="H41" s="75"/>
      <c r="I41" s="74"/>
      <c r="J41" s="75"/>
      <c r="K41" s="75"/>
      <c r="L41" s="75"/>
      <c r="M41" s="18"/>
      <c r="N41" s="18"/>
      <c r="O41" s="18"/>
    </row>
    <row r="42" spans="1:15" x14ac:dyDescent="0.25">
      <c r="A42" s="2" t="s">
        <v>133</v>
      </c>
      <c r="B42" s="2" t="s">
        <v>270</v>
      </c>
      <c r="C42" s="2">
        <v>2248.1999999999998</v>
      </c>
      <c r="D42" s="72"/>
      <c r="E42" s="72"/>
      <c r="F42" s="72"/>
      <c r="G42" s="73"/>
      <c r="H42" s="75"/>
      <c r="I42" s="74"/>
      <c r="J42" s="75"/>
      <c r="K42" s="75"/>
      <c r="L42" s="75"/>
      <c r="M42" s="18"/>
      <c r="N42" s="18"/>
      <c r="O42" s="18"/>
    </row>
    <row r="43" spans="1:15" x14ac:dyDescent="0.25">
      <c r="A43" s="2">
        <v>3</v>
      </c>
      <c r="B43" s="2" t="s">
        <v>270</v>
      </c>
      <c r="C43" s="2">
        <v>2248.3000000000002</v>
      </c>
      <c r="D43" s="72"/>
      <c r="E43" s="72"/>
      <c r="F43" s="72"/>
      <c r="G43" s="73"/>
      <c r="H43" s="75"/>
      <c r="I43" s="74"/>
      <c r="J43" s="75"/>
      <c r="K43" s="75"/>
      <c r="L43" s="75"/>
      <c r="M43" s="18"/>
      <c r="N43" s="18"/>
      <c r="O43" s="18"/>
    </row>
    <row r="44" spans="1:15" x14ac:dyDescent="0.25">
      <c r="A44" s="2"/>
      <c r="B44" s="2" t="s">
        <v>55</v>
      </c>
      <c r="C44" s="2">
        <v>2249</v>
      </c>
      <c r="D44" s="72"/>
      <c r="E44" s="72"/>
      <c r="F44" s="72"/>
      <c r="G44" s="73"/>
      <c r="H44" s="75"/>
      <c r="I44" s="74"/>
      <c r="J44" s="75"/>
      <c r="K44" s="75"/>
    </row>
    <row r="45" spans="1:15" s="71" customFormat="1" x14ac:dyDescent="0.25">
      <c r="A45" s="68"/>
      <c r="B45" s="68" t="s">
        <v>57</v>
      </c>
      <c r="C45" s="68">
        <v>2250</v>
      </c>
      <c r="D45" s="69"/>
      <c r="E45" s="69"/>
      <c r="F45" s="69">
        <f>F39+F44</f>
        <v>46998303200</v>
      </c>
      <c r="G45" s="76">
        <f t="shared" ref="G45" si="2">F45/$F$69</f>
        <v>0.59918169927798481</v>
      </c>
      <c r="H45" s="77"/>
      <c r="I45" s="74"/>
      <c r="J45" s="75"/>
      <c r="K45" s="75"/>
    </row>
    <row r="46" spans="1:15" s="71" customFormat="1" x14ac:dyDescent="0.25">
      <c r="A46" s="68" t="s">
        <v>134</v>
      </c>
      <c r="B46" s="68" t="s">
        <v>58</v>
      </c>
      <c r="C46" s="68">
        <v>2251</v>
      </c>
      <c r="D46" s="69"/>
      <c r="E46" s="69"/>
      <c r="F46" s="69"/>
      <c r="G46" s="76"/>
      <c r="H46" s="77"/>
      <c r="I46" s="74"/>
      <c r="J46" s="75"/>
      <c r="K46" s="75"/>
    </row>
    <row r="47" spans="1:15" x14ac:dyDescent="0.25">
      <c r="A47" s="2" t="s">
        <v>132</v>
      </c>
      <c r="B47" s="2"/>
      <c r="C47" s="2">
        <v>2251.1</v>
      </c>
      <c r="D47" s="72"/>
      <c r="E47" s="72"/>
      <c r="F47" s="72"/>
      <c r="G47" s="73"/>
      <c r="H47" s="75"/>
      <c r="I47" s="74"/>
      <c r="J47" s="75"/>
      <c r="K47" s="75"/>
    </row>
    <row r="48" spans="1:15" x14ac:dyDescent="0.25">
      <c r="A48" s="2" t="s">
        <v>133</v>
      </c>
      <c r="B48" s="2"/>
      <c r="C48" s="2">
        <v>2251.1999999999998</v>
      </c>
      <c r="D48" s="72"/>
      <c r="E48" s="72"/>
      <c r="F48" s="72"/>
      <c r="G48" s="73"/>
      <c r="H48" s="75"/>
      <c r="I48" s="74"/>
      <c r="J48" s="75"/>
      <c r="K48" s="75"/>
    </row>
    <row r="49" spans="1:11" x14ac:dyDescent="0.25">
      <c r="A49" s="2">
        <v>3</v>
      </c>
      <c r="B49" s="2"/>
      <c r="C49" s="2">
        <v>2251.3000000000002</v>
      </c>
      <c r="D49" s="72"/>
      <c r="E49" s="72"/>
      <c r="F49" s="72"/>
      <c r="G49" s="73"/>
      <c r="H49" s="75"/>
      <c r="I49" s="74"/>
      <c r="J49" s="75"/>
      <c r="K49" s="75"/>
    </row>
    <row r="50" spans="1:11" x14ac:dyDescent="0.25">
      <c r="A50" s="2" t="s">
        <v>271</v>
      </c>
      <c r="B50" s="2"/>
      <c r="C50" s="2">
        <v>2251.4</v>
      </c>
      <c r="D50" s="72"/>
      <c r="E50" s="72"/>
      <c r="F50" s="72"/>
      <c r="G50" s="73"/>
      <c r="H50" s="75"/>
      <c r="I50" s="74"/>
      <c r="J50" s="75"/>
      <c r="K50" s="75"/>
    </row>
    <row r="51" spans="1:11" x14ac:dyDescent="0.25">
      <c r="A51" s="2">
        <v>4</v>
      </c>
      <c r="B51" s="2"/>
      <c r="C51" s="2">
        <v>2251.5</v>
      </c>
      <c r="D51" s="72"/>
      <c r="E51" s="72"/>
      <c r="F51" s="72"/>
      <c r="G51" s="73"/>
      <c r="H51" s="75"/>
      <c r="I51" s="74"/>
      <c r="J51" s="75"/>
      <c r="K51" s="75"/>
    </row>
    <row r="52" spans="1:11" x14ac:dyDescent="0.25">
      <c r="A52" s="2"/>
      <c r="B52" s="2" t="s">
        <v>55</v>
      </c>
      <c r="C52" s="2">
        <v>2252</v>
      </c>
      <c r="D52" s="72"/>
      <c r="E52" s="72"/>
      <c r="F52" s="72">
        <f>SUM(F47:F51)</f>
        <v>0</v>
      </c>
      <c r="G52" s="73">
        <f>F52/$F$69</f>
        <v>0</v>
      </c>
      <c r="H52" s="75"/>
      <c r="I52" s="74"/>
      <c r="J52" s="75"/>
      <c r="K52" s="75"/>
    </row>
    <row r="53" spans="1:11" s="71" customFormat="1" ht="26.25" customHeight="1" x14ac:dyDescent="0.25">
      <c r="A53" s="68" t="s">
        <v>135</v>
      </c>
      <c r="B53" s="68" t="s">
        <v>59</v>
      </c>
      <c r="C53" s="68">
        <v>2253</v>
      </c>
      <c r="D53" s="69"/>
      <c r="E53" s="69"/>
      <c r="F53" s="69"/>
      <c r="G53" s="76"/>
      <c r="H53" s="77"/>
      <c r="I53" s="74"/>
      <c r="J53" s="75"/>
      <c r="K53" s="75"/>
    </row>
    <row r="54" spans="1:11" x14ac:dyDescent="0.25">
      <c r="A54" s="2" t="s">
        <v>132</v>
      </c>
      <c r="B54" s="2" t="s">
        <v>123</v>
      </c>
      <c r="C54" s="2">
        <v>2253.1</v>
      </c>
      <c r="D54" s="72"/>
      <c r="E54" s="72"/>
      <c r="F54" s="72">
        <f>D54*E54</f>
        <v>0</v>
      </c>
      <c r="G54" s="73"/>
      <c r="H54" s="75"/>
      <c r="I54" s="74"/>
      <c r="J54" s="75"/>
      <c r="K54" s="75"/>
    </row>
    <row r="55" spans="1:11" x14ac:dyDescent="0.25">
      <c r="A55" s="2">
        <v>2</v>
      </c>
      <c r="B55" s="2" t="s">
        <v>270</v>
      </c>
      <c r="C55" s="2">
        <v>2253.1999999999998</v>
      </c>
      <c r="D55" s="72"/>
      <c r="E55" s="72"/>
      <c r="F55" s="72"/>
      <c r="G55" s="73"/>
      <c r="H55" s="75"/>
      <c r="I55" s="74"/>
      <c r="J55" s="75"/>
      <c r="K55" s="75"/>
    </row>
    <row r="56" spans="1:11" x14ac:dyDescent="0.25">
      <c r="A56" s="2"/>
      <c r="B56" s="2" t="s">
        <v>55</v>
      </c>
      <c r="C56" s="2">
        <v>2254</v>
      </c>
      <c r="D56" s="72"/>
      <c r="E56" s="72"/>
      <c r="F56" s="72">
        <f>F54</f>
        <v>0</v>
      </c>
      <c r="G56" s="73">
        <f>F56/$F$69</f>
        <v>0</v>
      </c>
      <c r="H56" s="75"/>
      <c r="I56" s="74"/>
      <c r="J56" s="75"/>
      <c r="K56" s="75"/>
    </row>
    <row r="57" spans="1:11" s="71" customFormat="1" ht="21" x14ac:dyDescent="0.25">
      <c r="A57" s="68"/>
      <c r="B57" s="68" t="s">
        <v>60</v>
      </c>
      <c r="C57" s="68">
        <v>2255</v>
      </c>
      <c r="D57" s="69"/>
      <c r="E57" s="69"/>
      <c r="F57" s="69">
        <f>F45+F52+F56</f>
        <v>46998303200</v>
      </c>
      <c r="G57" s="76">
        <f>F57/$F$69</f>
        <v>0.59918169927798481</v>
      </c>
      <c r="H57" s="77"/>
      <c r="I57" s="74"/>
      <c r="J57" s="75"/>
      <c r="K57" s="75"/>
    </row>
    <row r="58" spans="1:11" s="71" customFormat="1" x14ac:dyDescent="0.25">
      <c r="A58" s="68" t="s">
        <v>136</v>
      </c>
      <c r="B58" s="68" t="s">
        <v>137</v>
      </c>
      <c r="C58" s="68">
        <v>2256</v>
      </c>
      <c r="D58" s="69"/>
      <c r="E58" s="69"/>
      <c r="F58" s="69"/>
      <c r="G58" s="76"/>
      <c r="H58" s="77"/>
      <c r="I58" s="74"/>
      <c r="J58" s="75"/>
      <c r="K58" s="75"/>
    </row>
    <row r="59" spans="1:11" x14ac:dyDescent="0.25">
      <c r="A59" s="2">
        <v>1</v>
      </c>
      <c r="B59" s="2" t="s">
        <v>272</v>
      </c>
      <c r="C59" s="2">
        <v>2256.1</v>
      </c>
      <c r="D59" s="72"/>
      <c r="E59" s="72"/>
      <c r="F59" s="72">
        <v>0</v>
      </c>
      <c r="G59" s="73">
        <f t="shared" ref="G59:G63" si="3">F59/$F$69</f>
        <v>0</v>
      </c>
      <c r="H59" s="75"/>
      <c r="I59" s="74"/>
      <c r="J59" s="75"/>
      <c r="K59" s="75"/>
    </row>
    <row r="60" spans="1:11" x14ac:dyDescent="0.25">
      <c r="A60" s="2">
        <v>2</v>
      </c>
      <c r="B60" s="2" t="s">
        <v>245</v>
      </c>
      <c r="C60" s="2">
        <v>2256.1999999999998</v>
      </c>
      <c r="D60" s="72"/>
      <c r="E60" s="72"/>
      <c r="F60" s="72">
        <v>0</v>
      </c>
      <c r="G60" s="73">
        <f t="shared" si="3"/>
        <v>0</v>
      </c>
      <c r="H60" s="75"/>
      <c r="I60" s="74"/>
      <c r="J60" s="75"/>
      <c r="K60" s="75"/>
    </row>
    <row r="61" spans="1:11" x14ac:dyDescent="0.25">
      <c r="A61" s="2">
        <v>3</v>
      </c>
      <c r="B61" s="2" t="s">
        <v>230</v>
      </c>
      <c r="C61" s="2">
        <v>2256.3000000000002</v>
      </c>
      <c r="D61" s="72"/>
      <c r="E61" s="72"/>
      <c r="F61" s="72">
        <v>65825000</v>
      </c>
      <c r="G61" s="73">
        <f t="shared" si="3"/>
        <v>8.392033896869142E-4</v>
      </c>
      <c r="H61" s="75"/>
      <c r="I61" s="74"/>
      <c r="J61" s="75"/>
      <c r="K61" s="75"/>
    </row>
    <row r="62" spans="1:11" x14ac:dyDescent="0.25">
      <c r="A62" s="2">
        <v>4</v>
      </c>
      <c r="B62" s="2" t="s">
        <v>273</v>
      </c>
      <c r="C62" s="2">
        <v>2256.4</v>
      </c>
      <c r="D62" s="72"/>
      <c r="E62" s="72"/>
      <c r="F62" s="72">
        <v>0</v>
      </c>
      <c r="G62" s="73">
        <f t="shared" si="3"/>
        <v>0</v>
      </c>
      <c r="H62" s="75"/>
      <c r="I62" s="74"/>
      <c r="J62" s="75"/>
      <c r="K62" s="75"/>
    </row>
    <row r="63" spans="1:11" s="71" customFormat="1" x14ac:dyDescent="0.25">
      <c r="A63" s="68"/>
      <c r="B63" s="68" t="s">
        <v>55</v>
      </c>
      <c r="C63" s="68">
        <v>2257</v>
      </c>
      <c r="D63" s="69"/>
      <c r="E63" s="69"/>
      <c r="F63" s="69">
        <f>SUM(F59:F62)</f>
        <v>65825000</v>
      </c>
      <c r="G63" s="76">
        <f t="shared" si="3"/>
        <v>8.392033896869142E-4</v>
      </c>
      <c r="H63" s="77"/>
      <c r="I63" s="78"/>
      <c r="J63" s="75"/>
      <c r="K63" s="75"/>
    </row>
    <row r="64" spans="1:11" s="71" customFormat="1" x14ac:dyDescent="0.25">
      <c r="A64" s="68" t="s">
        <v>138</v>
      </c>
      <c r="B64" s="68" t="s">
        <v>3</v>
      </c>
      <c r="C64" s="68">
        <v>2258</v>
      </c>
      <c r="D64" s="69"/>
      <c r="E64" s="69"/>
      <c r="F64" s="69"/>
      <c r="G64" s="76"/>
      <c r="H64" s="77"/>
      <c r="I64" s="74"/>
      <c r="J64" s="75"/>
      <c r="K64" s="75"/>
    </row>
    <row r="65" spans="1:11" x14ac:dyDescent="0.25">
      <c r="A65" s="2"/>
      <c r="B65" s="2" t="s">
        <v>61</v>
      </c>
      <c r="C65" s="2">
        <v>2259</v>
      </c>
      <c r="D65" s="72"/>
      <c r="E65" s="72"/>
      <c r="F65" s="72">
        <v>31373352879</v>
      </c>
      <c r="G65" s="73">
        <f>F65/$F$69</f>
        <v>0.39997909733232828</v>
      </c>
      <c r="H65" s="75"/>
      <c r="I65" s="74"/>
      <c r="J65" s="75"/>
      <c r="K65" s="75"/>
    </row>
    <row r="66" spans="1:11" x14ac:dyDescent="0.25">
      <c r="A66" s="2"/>
      <c r="B66" s="2" t="s">
        <v>62</v>
      </c>
      <c r="C66" s="2">
        <v>2260</v>
      </c>
      <c r="D66" s="72"/>
      <c r="E66" s="72"/>
      <c r="F66" s="72"/>
      <c r="G66" s="73"/>
      <c r="H66" s="75"/>
      <c r="I66" s="74"/>
      <c r="J66" s="75"/>
      <c r="K66" s="75"/>
    </row>
    <row r="67" spans="1:11" x14ac:dyDescent="0.25">
      <c r="A67" s="2"/>
      <c r="B67" s="2" t="s">
        <v>63</v>
      </c>
      <c r="C67" s="2">
        <v>2261</v>
      </c>
      <c r="D67" s="72"/>
      <c r="E67" s="72"/>
      <c r="F67" s="72"/>
      <c r="G67" s="73"/>
      <c r="H67" s="75"/>
      <c r="I67" s="74"/>
      <c r="J67" s="75"/>
      <c r="K67" s="75"/>
    </row>
    <row r="68" spans="1:11" x14ac:dyDescent="0.25">
      <c r="A68" s="2"/>
      <c r="B68" s="2" t="s">
        <v>55</v>
      </c>
      <c r="C68" s="2">
        <v>2262</v>
      </c>
      <c r="D68" s="72"/>
      <c r="E68" s="72"/>
      <c r="F68" s="69">
        <f>F65</f>
        <v>31373352879</v>
      </c>
      <c r="G68" s="73">
        <f t="shared" ref="G68:G69" si="4">F68/$F$69</f>
        <v>0.39997909733232828</v>
      </c>
      <c r="H68" s="75"/>
      <c r="I68" s="74"/>
      <c r="J68" s="75"/>
      <c r="K68" s="75"/>
    </row>
    <row r="69" spans="1:11" s="71" customFormat="1" x14ac:dyDescent="0.25">
      <c r="A69" s="68" t="s">
        <v>139</v>
      </c>
      <c r="B69" s="68" t="s">
        <v>140</v>
      </c>
      <c r="C69" s="68">
        <v>2263</v>
      </c>
      <c r="D69" s="69"/>
      <c r="E69" s="69"/>
      <c r="F69" s="69">
        <f>F57+F63+F68</f>
        <v>78437481079</v>
      </c>
      <c r="G69" s="76">
        <f t="shared" si="4"/>
        <v>1</v>
      </c>
      <c r="H69" s="77"/>
      <c r="I69" s="74"/>
      <c r="J69" s="75"/>
      <c r="K69" s="75"/>
    </row>
    <row r="70" spans="1:11" x14ac:dyDescent="0.25">
      <c r="A70" s="14"/>
      <c r="B70" s="14"/>
      <c r="C70" s="14"/>
      <c r="D70" s="14"/>
      <c r="E70" s="14"/>
      <c r="F70" s="14"/>
      <c r="G70" s="14"/>
      <c r="J70" s="75"/>
    </row>
    <row r="71" spans="1:11" x14ac:dyDescent="0.25">
      <c r="J71" s="75"/>
    </row>
    <row r="72" spans="1:11" ht="21" customHeight="1" x14ac:dyDescent="0.25">
      <c r="B72" s="80" t="s">
        <v>274</v>
      </c>
      <c r="C72" s="79"/>
      <c r="D72" s="79"/>
      <c r="E72" s="79"/>
      <c r="F72" s="79"/>
      <c r="G72" s="79"/>
      <c r="J72" s="75"/>
    </row>
    <row r="73" spans="1:11" x14ac:dyDescent="0.25">
      <c r="J73" s="75"/>
    </row>
    <row r="74" spans="1:11" x14ac:dyDescent="0.25">
      <c r="J74" s="75"/>
    </row>
    <row r="75" spans="1:11" x14ac:dyDescent="0.25">
      <c r="J75" s="75"/>
    </row>
    <row r="76" spans="1:11" x14ac:dyDescent="0.25">
      <c r="J76" s="75"/>
    </row>
    <row r="77" spans="1:11" x14ac:dyDescent="0.25">
      <c r="J77" s="7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selection activeCell="H1" sqref="H1:L1048576"/>
    </sheetView>
  </sheetViews>
  <sheetFormatPr defaultRowHeight="15" x14ac:dyDescent="0.25"/>
  <cols>
    <col min="1" max="1" width="9.140625" style="16"/>
    <col min="2" max="2" width="37.140625" style="16" customWidth="1"/>
    <col min="3" max="3" width="9.140625" style="16"/>
    <col min="4" max="4" width="16.85546875" style="57" customWidth="1"/>
    <col min="5" max="5" width="16.85546875" style="16" customWidth="1"/>
    <col min="6" max="6" width="9.140625" style="16"/>
    <col min="7" max="7" width="13.28515625" style="16" bestFit="1" customWidth="1"/>
    <col min="8" max="8" width="18" style="16" hidden="1" customWidth="1"/>
    <col min="9" max="10" width="16.42578125" style="16" hidden="1" customWidth="1"/>
    <col min="11" max="11" width="10.7109375" style="16" hidden="1" customWidth="1"/>
    <col min="12" max="12" width="9.140625" style="16" hidden="1" customWidth="1"/>
    <col min="13" max="16384" width="9.140625" style="16"/>
  </cols>
  <sheetData>
    <row r="1" spans="1:12" ht="21" x14ac:dyDescent="0.25">
      <c r="A1" s="27" t="s">
        <v>53</v>
      </c>
      <c r="B1" s="28" t="s">
        <v>103</v>
      </c>
      <c r="C1" s="29" t="s">
        <v>121</v>
      </c>
      <c r="D1" s="29" t="s">
        <v>122</v>
      </c>
      <c r="E1" s="29" t="s">
        <v>104</v>
      </c>
    </row>
    <row r="2" spans="1:12" x14ac:dyDescent="0.25">
      <c r="A2" s="17" t="s">
        <v>130</v>
      </c>
      <c r="B2" s="9" t="s">
        <v>64</v>
      </c>
      <c r="C2" s="1" t="s">
        <v>65</v>
      </c>
      <c r="D2" s="83"/>
      <c r="E2" s="2"/>
      <c r="H2" s="16" t="s">
        <v>248</v>
      </c>
    </row>
    <row r="3" spans="1:12" ht="21" x14ac:dyDescent="0.25">
      <c r="A3" s="17">
        <v>1</v>
      </c>
      <c r="B3" s="9" t="s">
        <v>66</v>
      </c>
      <c r="C3" s="1" t="s">
        <v>67</v>
      </c>
      <c r="D3" s="56">
        <f>BCKetQuaHoatDong_06028!D7/Khac_06030!H3</f>
        <v>1.0003659066498003E-2</v>
      </c>
      <c r="E3" s="11">
        <v>9.8002731630243839E-3</v>
      </c>
      <c r="H3" s="24">
        <f>AVERAGE(L4:L66)</f>
        <v>73947412150.158737</v>
      </c>
    </row>
    <row r="4" spans="1:12" ht="21" x14ac:dyDescent="0.25">
      <c r="A4" s="17">
        <v>2</v>
      </c>
      <c r="B4" s="9" t="s">
        <v>68</v>
      </c>
      <c r="C4" s="1" t="s">
        <v>69</v>
      </c>
      <c r="D4" s="56">
        <f>BCKetQuaHoatDong_06028!D8/Khac_06030!H3</f>
        <v>4.1674348572769962E-3</v>
      </c>
      <c r="E4" s="11">
        <v>3.6324918725345059E-3</v>
      </c>
      <c r="K4" s="82">
        <v>42186</v>
      </c>
      <c r="L4">
        <v>70940992027</v>
      </c>
    </row>
    <row r="5" spans="1:12" ht="52.5" x14ac:dyDescent="0.25">
      <c r="A5" s="17">
        <v>3</v>
      </c>
      <c r="B5" s="9" t="s">
        <v>218</v>
      </c>
      <c r="C5" s="1" t="s">
        <v>219</v>
      </c>
      <c r="D5" s="56">
        <f>BCKetQuaHoatDong_06028!D9/Khac_06030!H3</f>
        <v>3.5701046503685296E-3</v>
      </c>
      <c r="E5" s="11">
        <v>5.442260794907533E-3</v>
      </c>
      <c r="H5" s="43">
        <v>54167385000</v>
      </c>
      <c r="I5" s="43">
        <v>69561652300</v>
      </c>
      <c r="J5" s="43"/>
      <c r="K5" t="s">
        <v>275</v>
      </c>
      <c r="L5">
        <v>72061544196</v>
      </c>
    </row>
    <row r="6" spans="1:12" ht="31.5" x14ac:dyDescent="0.25">
      <c r="A6" s="17">
        <v>4</v>
      </c>
      <c r="B6" s="9" t="s">
        <v>70</v>
      </c>
      <c r="C6" s="1" t="s">
        <v>71</v>
      </c>
      <c r="D6" s="56">
        <f>BCKetQuaHoatDong_06028!D10/Khac_06030!H3</f>
        <v>9.6690334280814339E-4</v>
      </c>
      <c r="E6" s="11">
        <v>6.1721851024774152E-4</v>
      </c>
      <c r="K6" t="s">
        <v>276</v>
      </c>
      <c r="L6">
        <v>71055084442</v>
      </c>
    </row>
    <row r="7" spans="1:12" ht="42" x14ac:dyDescent="0.25">
      <c r="A7" s="17">
        <v>5</v>
      </c>
      <c r="B7" s="9" t="s">
        <v>72</v>
      </c>
      <c r="C7" s="1" t="s">
        <v>73</v>
      </c>
      <c r="D7" s="56">
        <f>BCKetQuaHoatDong_06028!D11/Khac_06030!H3</f>
        <v>1.1359422535223863E-3</v>
      </c>
      <c r="E7" s="11">
        <v>1.0415562360430639E-3</v>
      </c>
      <c r="K7" t="s">
        <v>277</v>
      </c>
      <c r="L7">
        <v>72690768948</v>
      </c>
    </row>
    <row r="8" spans="1:12" ht="21" x14ac:dyDescent="0.25">
      <c r="A8" s="17">
        <v>6</v>
      </c>
      <c r="B8" s="9" t="s">
        <v>74</v>
      </c>
      <c r="C8" s="1" t="s">
        <v>75</v>
      </c>
      <c r="D8" s="56">
        <f>BCKetQuaHoatDong_06028!D6/Khac_06030!H3</f>
        <v>2.2417790802925906E-2</v>
      </c>
      <c r="E8" s="11">
        <v>2.2705374166418324E-2</v>
      </c>
      <c r="H8" s="75"/>
      <c r="K8" t="s">
        <v>278</v>
      </c>
      <c r="L8">
        <v>71817417053</v>
      </c>
    </row>
    <row r="9" spans="1:12" ht="31.5" x14ac:dyDescent="0.25">
      <c r="A9" s="17">
        <v>7</v>
      </c>
      <c r="B9" s="9" t="s">
        <v>76</v>
      </c>
      <c r="C9" s="1" t="s">
        <v>77</v>
      </c>
      <c r="D9" s="56">
        <f>(H5+I5)/2/H3</f>
        <v>0.83660153683778637</v>
      </c>
      <c r="E9" s="11">
        <v>0.69087137743561888</v>
      </c>
      <c r="H9" s="94"/>
      <c r="K9" s="82">
        <v>42096</v>
      </c>
      <c r="L9">
        <v>69482644976</v>
      </c>
    </row>
    <row r="10" spans="1:12" x14ac:dyDescent="0.25">
      <c r="A10" s="17" t="s">
        <v>156</v>
      </c>
      <c r="B10" s="9" t="s">
        <v>78</v>
      </c>
      <c r="C10" s="1" t="s">
        <v>79</v>
      </c>
      <c r="D10" s="83"/>
      <c r="E10" s="21"/>
      <c r="H10" s="95"/>
      <c r="K10" s="82">
        <v>42310</v>
      </c>
      <c r="L10">
        <v>71786214083</v>
      </c>
    </row>
    <row r="11" spans="1:12" x14ac:dyDescent="0.25">
      <c r="A11" s="97">
        <v>1</v>
      </c>
      <c r="B11" s="9" t="s">
        <v>80</v>
      </c>
      <c r="C11" s="1" t="s">
        <v>81</v>
      </c>
      <c r="D11" s="83"/>
      <c r="E11" s="21"/>
      <c r="K11" t="s">
        <v>279</v>
      </c>
      <c r="L11">
        <v>72889504617</v>
      </c>
    </row>
    <row r="12" spans="1:12" x14ac:dyDescent="0.25">
      <c r="A12" s="98"/>
      <c r="B12" s="9" t="s">
        <v>82</v>
      </c>
      <c r="C12" s="1" t="s">
        <v>83</v>
      </c>
      <c r="D12" s="84">
        <f>D13*10000</f>
        <v>71947581900</v>
      </c>
      <c r="E12" s="21">
        <v>0</v>
      </c>
      <c r="K12" t="s">
        <v>280</v>
      </c>
      <c r="L12">
        <v>73229561564</v>
      </c>
    </row>
    <row r="13" spans="1:12" x14ac:dyDescent="0.25">
      <c r="A13" s="99"/>
      <c r="B13" s="9" t="s">
        <v>84</v>
      </c>
      <c r="C13" s="1" t="s">
        <v>85</v>
      </c>
      <c r="D13" s="85">
        <f>E21</f>
        <v>7194758.1900000004</v>
      </c>
      <c r="E13" s="10">
        <v>0</v>
      </c>
      <c r="K13" t="s">
        <v>281</v>
      </c>
      <c r="L13">
        <v>73208677015</v>
      </c>
    </row>
    <row r="14" spans="1:12" x14ac:dyDescent="0.25">
      <c r="A14" s="97">
        <v>2</v>
      </c>
      <c r="B14" s="9" t="s">
        <v>86</v>
      </c>
      <c r="C14" s="1" t="s">
        <v>87</v>
      </c>
      <c r="D14" s="83"/>
      <c r="E14" s="21"/>
      <c r="K14" s="82">
        <v>42097</v>
      </c>
      <c r="L14">
        <v>74481526469</v>
      </c>
    </row>
    <row r="15" spans="1:12" x14ac:dyDescent="0.25">
      <c r="A15" s="98"/>
      <c r="B15" s="9" t="s">
        <v>88</v>
      </c>
      <c r="C15" s="1" t="s">
        <v>89</v>
      </c>
      <c r="D15" s="86">
        <f>6943824900/10000</f>
        <v>694382.49</v>
      </c>
      <c r="E15" s="10">
        <v>7204158.1900000004</v>
      </c>
      <c r="G15" s="81">
        <f>D13+D15+D17-D21</f>
        <v>0</v>
      </c>
      <c r="K15" s="82">
        <v>42311</v>
      </c>
      <c r="L15">
        <v>73196377856</v>
      </c>
    </row>
    <row r="16" spans="1:12" x14ac:dyDescent="0.25">
      <c r="A16" s="98"/>
      <c r="B16" s="9" t="s">
        <v>90</v>
      </c>
      <c r="C16" s="1" t="s">
        <v>91</v>
      </c>
      <c r="D16" s="87">
        <f>D15*10000</f>
        <v>6943824900</v>
      </c>
      <c r="E16" s="21">
        <v>72041581900</v>
      </c>
      <c r="K16" t="s">
        <v>282</v>
      </c>
      <c r="L16">
        <v>71844589388</v>
      </c>
    </row>
    <row r="17" spans="1:12" x14ac:dyDescent="0.25">
      <c r="A17" s="98"/>
      <c r="B17" s="9" t="s">
        <v>201</v>
      </c>
      <c r="C17" s="1" t="s">
        <v>210</v>
      </c>
      <c r="D17" s="88">
        <f>-2245110200/10000</f>
        <v>-224511.02</v>
      </c>
      <c r="E17" s="88">
        <v>-9400</v>
      </c>
      <c r="K17" t="s">
        <v>283</v>
      </c>
      <c r="L17">
        <v>70191309157</v>
      </c>
    </row>
    <row r="18" spans="1:12" ht="21" x14ac:dyDescent="0.25">
      <c r="A18" s="99"/>
      <c r="B18" s="9" t="s">
        <v>202</v>
      </c>
      <c r="C18" s="1" t="s">
        <v>211</v>
      </c>
      <c r="D18" s="87">
        <f>D17*10000</f>
        <v>-2245110200</v>
      </c>
      <c r="E18" s="87">
        <v>-94000000</v>
      </c>
      <c r="K18" t="s">
        <v>284</v>
      </c>
      <c r="L18">
        <v>69234075703</v>
      </c>
    </row>
    <row r="19" spans="1:12" x14ac:dyDescent="0.25">
      <c r="A19" s="97">
        <v>3</v>
      </c>
      <c r="B19" s="9" t="s">
        <v>92</v>
      </c>
      <c r="C19" s="1" t="s">
        <v>93</v>
      </c>
      <c r="D19" s="83"/>
      <c r="E19" s="21"/>
      <c r="K19" s="82">
        <v>42008</v>
      </c>
      <c r="L19">
        <v>68055088624</v>
      </c>
    </row>
    <row r="20" spans="1:12" x14ac:dyDescent="0.25">
      <c r="A20" s="98"/>
      <c r="B20" s="9" t="s">
        <v>203</v>
      </c>
      <c r="C20" s="1" t="s">
        <v>94</v>
      </c>
      <c r="D20" s="50">
        <f>D21*10000</f>
        <v>76646296600</v>
      </c>
      <c r="E20" s="21">
        <v>71947581900</v>
      </c>
      <c r="K20" s="82">
        <v>42220</v>
      </c>
      <c r="L20">
        <v>69118830352</v>
      </c>
    </row>
    <row r="21" spans="1:12" x14ac:dyDescent="0.25">
      <c r="A21" s="99"/>
      <c r="B21" s="9" t="s">
        <v>204</v>
      </c>
      <c r="C21" s="1" t="s">
        <v>95</v>
      </c>
      <c r="D21" s="89">
        <f>BCTaiSan_06027!D27</f>
        <v>7664629.6600000001</v>
      </c>
      <c r="E21" s="10">
        <v>7194758.1900000004</v>
      </c>
      <c r="K21" t="s">
        <v>285</v>
      </c>
      <c r="L21">
        <v>70917783226</v>
      </c>
    </row>
    <row r="22" spans="1:12" ht="21" x14ac:dyDescent="0.25">
      <c r="A22" s="17">
        <v>4</v>
      </c>
      <c r="B22" s="9" t="s">
        <v>96</v>
      </c>
      <c r="C22" s="1" t="s">
        <v>97</v>
      </c>
      <c r="D22" s="56">
        <v>0.85050000000000003</v>
      </c>
      <c r="E22" s="11">
        <v>0.91020000000000001</v>
      </c>
      <c r="K22" t="s">
        <v>286</v>
      </c>
      <c r="L22">
        <v>71276467081</v>
      </c>
    </row>
    <row r="23" spans="1:12" ht="21" x14ac:dyDescent="0.25">
      <c r="A23" s="17">
        <v>5</v>
      </c>
      <c r="B23" s="9" t="s">
        <v>98</v>
      </c>
      <c r="C23" s="1" t="s">
        <v>99</v>
      </c>
      <c r="D23" s="56">
        <v>0.97350000000000003</v>
      </c>
      <c r="E23" s="11">
        <v>0.98450000000000004</v>
      </c>
      <c r="K23" t="s">
        <v>287</v>
      </c>
      <c r="L23">
        <v>71229048831</v>
      </c>
    </row>
    <row r="24" spans="1:12" ht="21" x14ac:dyDescent="0.25">
      <c r="A24" s="17">
        <v>6</v>
      </c>
      <c r="B24" s="9" t="s">
        <v>100</v>
      </c>
      <c r="C24" s="1" t="s">
        <v>101</v>
      </c>
      <c r="D24" s="56">
        <v>1E-4</v>
      </c>
      <c r="E24" s="11">
        <v>1E-4</v>
      </c>
      <c r="K24" t="s">
        <v>288</v>
      </c>
      <c r="L24">
        <v>71224350721</v>
      </c>
    </row>
    <row r="25" spans="1:12" ht="21" x14ac:dyDescent="0.25">
      <c r="A25" s="17">
        <v>7</v>
      </c>
      <c r="B25" s="9" t="s">
        <v>205</v>
      </c>
      <c r="C25" s="1" t="s">
        <v>217</v>
      </c>
      <c r="D25" s="90">
        <v>163</v>
      </c>
      <c r="E25" s="21">
        <v>147</v>
      </c>
      <c r="K25" s="82">
        <v>42160</v>
      </c>
      <c r="L25">
        <v>69445782560</v>
      </c>
    </row>
    <row r="26" spans="1:12" x14ac:dyDescent="0.25">
      <c r="A26" s="17">
        <v>8</v>
      </c>
      <c r="B26" s="9" t="s">
        <v>206</v>
      </c>
      <c r="C26" s="1" t="s">
        <v>102</v>
      </c>
      <c r="D26" s="91">
        <f>BCTaiSan_06027!D28</f>
        <v>10148</v>
      </c>
      <c r="E26" s="10">
        <v>9761</v>
      </c>
      <c r="K26" t="s">
        <v>289</v>
      </c>
      <c r="L26">
        <v>68764888969</v>
      </c>
    </row>
    <row r="27" spans="1:12" x14ac:dyDescent="0.25">
      <c r="K27" t="s">
        <v>290</v>
      </c>
      <c r="L27">
        <v>69253150965</v>
      </c>
    </row>
    <row r="28" spans="1:12" x14ac:dyDescent="0.25">
      <c r="A28" s="12"/>
      <c r="K28" t="s">
        <v>291</v>
      </c>
      <c r="L28">
        <v>72246192559</v>
      </c>
    </row>
    <row r="29" spans="1:12" ht="62.25" hidden="1" customHeight="1" x14ac:dyDescent="0.25">
      <c r="A29" s="100" t="s">
        <v>231</v>
      </c>
      <c r="B29" s="100"/>
      <c r="C29" s="100"/>
      <c r="D29" s="100"/>
      <c r="E29" s="100"/>
      <c r="K29" t="s">
        <v>292</v>
      </c>
      <c r="L29">
        <v>72285618986</v>
      </c>
    </row>
    <row r="30" spans="1:12" x14ac:dyDescent="0.25">
      <c r="K30" s="82">
        <v>42069</v>
      </c>
      <c r="L30">
        <v>72014281969</v>
      </c>
    </row>
    <row r="31" spans="1:12" x14ac:dyDescent="0.25">
      <c r="K31" s="82">
        <v>42283</v>
      </c>
      <c r="L31">
        <v>73439993039</v>
      </c>
    </row>
    <row r="32" spans="1:12" x14ac:dyDescent="0.25">
      <c r="K32" t="s">
        <v>293</v>
      </c>
      <c r="L32">
        <v>73782365603</v>
      </c>
    </row>
    <row r="33" spans="11:12" x14ac:dyDescent="0.25">
      <c r="K33" t="s">
        <v>294</v>
      </c>
      <c r="L33">
        <v>75077580408</v>
      </c>
    </row>
    <row r="34" spans="11:12" x14ac:dyDescent="0.25">
      <c r="K34" t="s">
        <v>295</v>
      </c>
      <c r="L34">
        <v>75322378912</v>
      </c>
    </row>
    <row r="35" spans="11:12" x14ac:dyDescent="0.25">
      <c r="K35" s="82">
        <v>42011</v>
      </c>
      <c r="L35">
        <v>75599973538</v>
      </c>
    </row>
    <row r="36" spans="11:12" x14ac:dyDescent="0.25">
      <c r="K36" s="82">
        <v>42223</v>
      </c>
      <c r="L36">
        <v>77379064571</v>
      </c>
    </row>
    <row r="37" spans="11:12" x14ac:dyDescent="0.25">
      <c r="K37" t="s">
        <v>296</v>
      </c>
      <c r="L37">
        <v>77814394220</v>
      </c>
    </row>
    <row r="38" spans="11:12" x14ac:dyDescent="0.25">
      <c r="K38" t="s">
        <v>297</v>
      </c>
      <c r="L38">
        <v>79979715092</v>
      </c>
    </row>
    <row r="39" spans="11:12" x14ac:dyDescent="0.25">
      <c r="K39" t="s">
        <v>298</v>
      </c>
      <c r="L39">
        <v>79913507600</v>
      </c>
    </row>
    <row r="40" spans="11:12" x14ac:dyDescent="0.25">
      <c r="K40" t="s">
        <v>299</v>
      </c>
      <c r="L40">
        <v>79137948608</v>
      </c>
    </row>
    <row r="41" spans="11:12" x14ac:dyDescent="0.25">
      <c r="K41" s="82">
        <v>42132</v>
      </c>
      <c r="L41">
        <v>78603894297</v>
      </c>
    </row>
    <row r="42" spans="11:12" x14ac:dyDescent="0.25">
      <c r="K42" s="82">
        <v>42346</v>
      </c>
      <c r="L42">
        <v>78929375333</v>
      </c>
    </row>
    <row r="43" spans="11:12" x14ac:dyDescent="0.25">
      <c r="K43" t="s">
        <v>300</v>
      </c>
      <c r="L43">
        <v>77153112074</v>
      </c>
    </row>
    <row r="44" spans="11:12" x14ac:dyDescent="0.25">
      <c r="K44" t="s">
        <v>301</v>
      </c>
      <c r="L44">
        <v>72640443941</v>
      </c>
    </row>
    <row r="45" spans="11:12" x14ac:dyDescent="0.25">
      <c r="K45" t="s">
        <v>302</v>
      </c>
      <c r="L45">
        <v>73517373125</v>
      </c>
    </row>
    <row r="46" spans="11:12" x14ac:dyDescent="0.25">
      <c r="K46" s="82">
        <v>42044</v>
      </c>
      <c r="L46">
        <v>73465913186</v>
      </c>
    </row>
    <row r="47" spans="11:12" x14ac:dyDescent="0.25">
      <c r="K47" s="82">
        <v>42256</v>
      </c>
      <c r="L47">
        <v>73626723820</v>
      </c>
    </row>
    <row r="48" spans="11:12" x14ac:dyDescent="0.25">
      <c r="K48" t="s">
        <v>303</v>
      </c>
      <c r="L48">
        <v>73325789901</v>
      </c>
    </row>
    <row r="49" spans="11:12" x14ac:dyDescent="0.25">
      <c r="K49" t="s">
        <v>304</v>
      </c>
      <c r="L49">
        <v>74603704933</v>
      </c>
    </row>
    <row r="50" spans="11:12" x14ac:dyDescent="0.25">
      <c r="K50" t="s">
        <v>305</v>
      </c>
      <c r="L50">
        <v>74335248036</v>
      </c>
    </row>
    <row r="51" spans="11:12" x14ac:dyDescent="0.25">
      <c r="K51" s="82">
        <v>42195</v>
      </c>
      <c r="L51">
        <v>75160516839</v>
      </c>
    </row>
    <row r="52" spans="11:12" x14ac:dyDescent="0.25">
      <c r="K52" t="s">
        <v>306</v>
      </c>
      <c r="L52">
        <v>75861050575</v>
      </c>
    </row>
    <row r="53" spans="11:12" x14ac:dyDescent="0.25">
      <c r="K53" t="s">
        <v>307</v>
      </c>
      <c r="L53">
        <v>76069466194</v>
      </c>
    </row>
    <row r="54" spans="11:12" x14ac:dyDescent="0.25">
      <c r="K54" t="s">
        <v>308</v>
      </c>
      <c r="L54">
        <v>75946403337</v>
      </c>
    </row>
    <row r="55" spans="11:12" x14ac:dyDescent="0.25">
      <c r="K55" t="s">
        <v>309</v>
      </c>
      <c r="L55">
        <v>76479762433</v>
      </c>
    </row>
    <row r="56" spans="11:12" x14ac:dyDescent="0.25">
      <c r="K56" s="82">
        <v>42105</v>
      </c>
      <c r="L56">
        <v>76424696795</v>
      </c>
    </row>
    <row r="57" spans="11:12" x14ac:dyDescent="0.25">
      <c r="K57" s="82">
        <v>42319</v>
      </c>
      <c r="L57">
        <v>76539923528</v>
      </c>
    </row>
    <row r="58" spans="11:12" x14ac:dyDescent="0.25">
      <c r="K58" t="s">
        <v>310</v>
      </c>
      <c r="L58">
        <v>76966672238</v>
      </c>
    </row>
    <row r="59" spans="11:12" x14ac:dyDescent="0.25">
      <c r="K59" t="s">
        <v>311</v>
      </c>
      <c r="L59">
        <v>76479784392</v>
      </c>
    </row>
    <row r="60" spans="11:12" x14ac:dyDescent="0.25">
      <c r="K60" t="s">
        <v>312</v>
      </c>
      <c r="L60">
        <v>75318063529</v>
      </c>
    </row>
    <row r="61" spans="11:12" x14ac:dyDescent="0.25">
      <c r="K61" s="82">
        <v>42047</v>
      </c>
      <c r="L61">
        <v>75637777219</v>
      </c>
    </row>
    <row r="62" spans="11:12" x14ac:dyDescent="0.25">
      <c r="K62" s="82">
        <v>42259</v>
      </c>
      <c r="L62">
        <v>74956274611</v>
      </c>
    </row>
    <row r="63" spans="11:12" x14ac:dyDescent="0.25">
      <c r="K63" t="s">
        <v>313</v>
      </c>
      <c r="L63">
        <v>75629315550</v>
      </c>
    </row>
    <row r="64" spans="11:12" x14ac:dyDescent="0.25">
      <c r="K64" t="s">
        <v>314</v>
      </c>
      <c r="L64">
        <v>75034145729</v>
      </c>
    </row>
    <row r="65" spans="11:12" x14ac:dyDescent="0.25">
      <c r="K65" t="s">
        <v>315</v>
      </c>
      <c r="L65">
        <v>76806255973</v>
      </c>
    </row>
    <row r="66" spans="11:12" x14ac:dyDescent="0.25">
      <c r="K66" t="s">
        <v>316</v>
      </c>
      <c r="L66">
        <v>77786583944</v>
      </c>
    </row>
  </sheetData>
  <mergeCells count="4">
    <mergeCell ref="A11:A13"/>
    <mergeCell ref="A14:A18"/>
    <mergeCell ref="A19:A21"/>
    <mergeCell ref="A29:E29"/>
  </mergeCells>
  <pageMargins left="0.7" right="0.7" top="0.75" bottom="0.75" header="0.3" footer="0.3"/>
  <pageSetup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33cbf9d78344bc0bd72571108233c23.psdsxs" Id="R8538b32c825f499b" /><Relationship Type="http://schemas.openxmlformats.org/package/2006/relationships/digital-signature/signature" Target="/package/services/digital-signature/xml-signature/00658529c4024708bb5ede7e8d864882.psdsxs" Id="Rda78c36007d44f8e"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EY/VVzdMgP0LUHyFK+jVRiAH84Q=</DigestValue>
    </Reference>
    <Reference URI="#idOfficeObject" Type="http://www.w3.org/2000/09/xmldsig#Object">
      <DigestMethod Algorithm="http://www.w3.org/2000/09/xmldsig#sha1"/>
      <DigestValue>wAZKwndwU8+xoeUdnmc763WWRAk=</DigestValue>
    </Reference>
    <Reference URI="#idSignedProperties" Type="http://uri.etsi.org/01903#SignedProperties">
      <Transforms>
        <Transform Algorithm="http://www.w3.org/TR/2001/REC-xml-c14n-20010315"/>
      </Transforms>
      <DigestMethod Algorithm="http://www.w3.org/2000/09/xmldsig#sha1"/>
      <DigestValue>SegviqhQXtcwDSTPFYWOnbqRulI=</DigestValue>
    </Reference>
  </SignedInfo>
  <SignatureValue>Tse9Xoz33Oyp+tuJ0PnqxLqqELyWDbcriyC7NPoOR5Sm7EM1bysA9Y6F1/KpkDEjaU93W4ivyyNG
bIodhVU03pmIt/McfmHYvvKFfZ8W85zkmhjE4gFvdImycWU8IzfcQbAO1zHBQhc5fyDGAS3Frros
/tdQMZp+ZY6kM2ebmCQ=</SignatureValue>
  <KeyInfo>
    <X509Data>
      <X509Certificate>MIIF1zCCA7+gAwIBAgIQVAET+aA0+ZOaqSIzXdut9jANBgkqhkiG9w0BAQUFADBpMQswCQYDVQQG
EwJWTjETMBEGA1UEChMKVk5QVCBHcm91cDEeMBwGA1UECxMVVk5QVC1DQSBUcnVzdCBOZXR3b3Jr
MSUwIwYDVQQDExxWTlBUIENlcnRpZmljYXRpb24gQXV0aG9yaXR5MB4XDTE1MTAyOTA3MDI1MVoX
DTE5MTAyOTE2MDIwMFowga8xCzAJBgNVBAYTAlZOMRcwFQYDVQQIDA5I4buTIENow60gTWluaDER
MA8GA1UEBwwIUXXhuq1uIDExVDBSBgNVBAMMS05Hw4JOIEjDgE5HIFRSw4FDSCBOSEnhu4ZNIEjh
u65VIEjhuqBOIE3hu5hUIFRIw4BOSCBWScOKTiBIU0JDIChWSeG7hlQgTkFNKTEeMBwGCgmSJomT
8ixkAQEMDk1TVDowMzAxMjMyNzk4MIGfMA0GCSqGSIb3DQEBAQUAA4GNADCBiQKBgQDLWmCE/7xV
0Ue2fYsPnnAKaZjWEJY0vp7DwejHK6epP1In+dKTQo+Ak/stMsn52Ki+UvhtUHZhVmbHLnb0UeUu
ylr45Kp9nG7T6HL01QNsx2cfbCoCs3dkyXbUWUF4YaetdjPT2YOnJlRl/dP8Nh5dAMGfhjPoPTeu
ZwJp9xOkrQIDAQABo4IBtjCCAbIwcAYIKwYBBQUHAQEEZDBiMDIGCCsGAQUFBzAChiZodHRwOi8v
cHViLnZucHQtY2Eudm4vY2VydHMvdm5wdGNhLmNlcjAsBggrBgEFBQcwAYYgaHR0cDovL29jc3Au
dm5wdC1jYS52bi9yZXNwb25kZXIwHQYDVR0OBBYEFAjLomI55LPS8rl8iQfH5qMTP8zdMAwGA1Ud
EwEB/wQCMAAwHwYDVR0jBBgwFoAUBmnA1dUCihWNRn3pfOJoClWsaq8waAYDVR0gBGEwXzBdBg4r
BgEEAYHtAwEBAwEBATBLMCIGCCsGAQUFBwICMBYeFABPAEkARAAtAFMAVAAtADEALgAwMCUGCCsG
AQUFBwIBFhlodHRwOi8vcHViLnZucHQtY2Eudm4vcnBhMDEGA1UdHwQqMCgwJqAkoCKGIGh0dHA6
Ly9jcmwudm5wdC1jYS52bi92bnB0Y2EuY3JsMA4GA1UdDwEB/wQEAwIE8DAgBgNVHSUEGTAXBgor
BgEEAYI3CgMMBgkqhkiG9y8BAQUwIQYDVR0RBBowGIEWaHNzdmlldG5hbUBoc2JjLmNvbS52bjAN
BgkqhkiG9w0BAQUFAAOCAgEAJ5opyt95GwPchxm/ZcSmIEfIASI6eCyI/Sa1jmwWy03RsiJXDdAC
KX7/HA31Qo2SYQPUgQtR1NeJiKDqRX8yiAzlNVQkT6ASdxfLI6D1w8kkaGhv52MvKGTttPupic5k
5MgF3f0kS841vyTCtZZkfzsYJYy/0jki2T+xPTDp/rejnoNJYo6yZ6ipu478uR6tMbrcxLqHZa2Y
daYHF3RT5lz3l9aD/C5AxIYjUF1rRE9HhKWB1ZWGZWXSjaqZ9IQG+lorBz8rW/9LDW+rGBT7tNZj
sZBmgYDEQroHo3xz4vgk8een3cDaGiBNTkYSHT/17I2t+YdbXls2UJAQMwHKOZuyvcDLkhv3ANhM
xy5nbW9d9vdXVDbaFcrmmQiAq2Iyt5y6lkZTmnXrXaxDuSZmU0p7zDUU/PdpIENtPejhUzCgp+Yh
5DkkBPl5H+OA47Q8u0EJrDPOkI7FOV/paJgGwsoOvUm0Me7Kkt545eyHStKM9pAOaiZXbor+aEsS
f3O6DrWJYRYn2RFCn7LLPNeBfLZMrKUioNzEO2nNTxxbbzrKFfqCQpJTTRraeidI7TPqZ3Z6ao9d
nw+jpt3O14q2YShSxIS5HGMoIs8gkf12uERJ0vsrxzw4Luc4Ro48BYYdUH5RQGcp1ehIw3/lPQdf
CTe2/tLLmrfwUCvZiWf9JNM=</X509Certificate>
    </X509Data>
  </KeyInfo>
  <Object xmlns:mdssi="http://schemas.openxmlformats.org/package/2006/digital-signature" Id="idPackageObject">
    <Manifest>
      <Reference URI="/xl/styles.xml?ContentType=application/vnd.openxmlformats-officedocument.spreadsheetml.styles+xml">
        <DigestMethod Algorithm="http://www.w3.org/2000/09/xmldsig#sha1"/>
        <DigestValue>I7G2auT41E5kvieNOFuLlcE8hSI=</DigestValue>
      </Reference>
      <Reference URI="/xl/worksheets/sheet1.xml?ContentType=application/vnd.openxmlformats-officedocument.spreadsheetml.worksheet+xml">
        <DigestMethod Algorithm="http://www.w3.org/2000/09/xmldsig#sha1"/>
        <DigestValue>eMZU7xWNWBiA1fZRIvEg1F2Um0c=</DigestValue>
      </Reference>
      <Reference URI="/xl/printerSettings/printerSettings4.bin?ContentType=application/vnd.openxmlformats-officedocument.spreadsheetml.printerSettings">
        <DigestMethod Algorithm="http://www.w3.org/2000/09/xmldsig#sha1"/>
        <DigestValue>BV4qhFqdmbFu8Km3GDHhWFBOAug=</DigestValue>
      </Reference>
      <Reference URI="/xl/worksheets/sheet5.xml?ContentType=application/vnd.openxmlformats-officedocument.spreadsheetml.worksheet+xml">
        <DigestMethod Algorithm="http://www.w3.org/2000/09/xmldsig#sha1"/>
        <DigestValue>wpzrRpwsNQwdQ9TdW8/P3uEqyXs=</DigestValue>
      </Reference>
      <Reference URI="/xl/printerSettings/printerSettings5.bin?ContentType=application/vnd.openxmlformats-officedocument.spreadsheetml.printerSettings">
        <DigestMethod Algorithm="http://www.w3.org/2000/09/xmldsig#sha1"/>
        <DigestValue>e12TJjrlIXtN7I1DjUAj2FQ4EbI=</DigestValue>
      </Reference>
      <Reference URI="/xl/theme/theme1.xml?ContentType=application/vnd.openxmlformats-officedocument.theme+xml">
        <DigestMethod Algorithm="http://www.w3.org/2000/09/xmldsig#sha1"/>
        <DigestValue>9qmLS+LilE9mSl2hTMj5oHE8VR8=</DigestValue>
      </Reference>
      <Reference URI="/xl/printerSettings/printerSettings1.bin?ContentType=application/vnd.openxmlformats-officedocument.spreadsheetml.printerSettings">
        <DigestMethod Algorithm="http://www.w3.org/2000/09/xmldsig#sha1"/>
        <DigestValue>XbXgnq6f7MF4Lte+uwu0PojJyN0=</DigestValue>
      </Reference>
      <Reference URI="/xl/worksheets/sheet3.xml?ContentType=application/vnd.openxmlformats-officedocument.spreadsheetml.worksheet+xml">
        <DigestMethod Algorithm="http://www.w3.org/2000/09/xmldsig#sha1"/>
        <DigestValue>MsOoz8uXhrCNolfabwPH0+KGLtU=</DigestValue>
      </Reference>
      <Reference URI="/xl/printerSettings/printerSettings2.bin?ContentType=application/vnd.openxmlformats-officedocument.spreadsheetml.printerSettings">
        <DigestMethod Algorithm="http://www.w3.org/2000/09/xmldsig#sha1"/>
        <DigestValue>BV4qhFqdmbFu8Km3GDHhWFBOAug=</DigestValue>
      </Reference>
      <Reference URI="/xl/workbook.xml?ContentType=application/vnd.openxmlformats-officedocument.spreadsheetml.sheet.main+xml">
        <DigestMethod Algorithm="http://www.w3.org/2000/09/xmldsig#sha1"/>
        <DigestValue>/6jyg4P2ZoQJq8oJF9pxiHWwhb0=</DigestValue>
      </Reference>
      <Reference URI="/xl/calcChain.xml?ContentType=application/vnd.openxmlformats-officedocument.spreadsheetml.calcChain+xml">
        <DigestMethod Algorithm="http://www.w3.org/2000/09/xmldsig#sha1"/>
        <DigestValue>xXLW8NB0fGTy+hpluJBSkUkIGk0=</DigestValue>
      </Reference>
      <Reference URI="/xl/worksheets/sheet4.xml?ContentType=application/vnd.openxmlformats-officedocument.spreadsheetml.worksheet+xml">
        <DigestMethod Algorithm="http://www.w3.org/2000/09/xmldsig#sha1"/>
        <DigestValue>x5RwLHNlt+FYYjW9YydzZgnYoH8=</DigestValue>
      </Reference>
      <Reference URI="/xl/printerSettings/printerSettings3.bin?ContentType=application/vnd.openxmlformats-officedocument.spreadsheetml.printerSettings">
        <DigestMethod Algorithm="http://www.w3.org/2000/09/xmldsig#sha1"/>
        <DigestValue>BV4qhFqdmbFu8Km3GDHhWFBOAug=</DigestValue>
      </Reference>
      <Reference URI="/xl/worksheets/sheet2.xml?ContentType=application/vnd.openxmlformats-officedocument.spreadsheetml.worksheet+xml">
        <DigestMethod Algorithm="http://www.w3.org/2000/09/xmldsig#sha1"/>
        <DigestValue>dFWzNSo+hnIH0kXosLsDCpaDkN8=</DigestValue>
      </Reference>
      <Reference URI="/xl/sharedStrings.xml?ContentType=application/vnd.openxmlformats-officedocument.spreadsheetml.sharedStrings+xml">
        <DigestMethod Algorithm="http://www.w3.org/2000/09/xmldsig#sha1"/>
        <DigestValue>vWLrK2dRg8x1PKN53qePS5kmvFk=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D4YddJbSVFIG4f45ddAiW+J8oL8=</DigestValue>
      </Reference>
    </Manifest>
    <SignatureProperties>
      <SignatureProperty Id="idSignatureTime" Target="#idPackageSignature">
        <mdssi:SignatureTime>
          <mdssi:Format>YYYY-MM-DDThh:mm:ssTZD</mdssi:Format>
          <mdssi:Value>2016-03-02T10:19:28Z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2016-03-02T10:19:28Z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Tong quat</vt:lpstr>
      <vt:lpstr>BCTaiSan_06027</vt:lpstr>
      <vt:lpstr>BCKetQuaHoatDong_06028</vt:lpstr>
      <vt:lpstr>BCDanhMucDauTu_06029</vt:lpstr>
      <vt:lpstr>Khac_06030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Binh T H NGUYEN</cp:lastModifiedBy>
  <dcterms:created xsi:type="dcterms:W3CDTF">2013-07-15T10:49:12Z</dcterms:created>
  <dcterms:modified xsi:type="dcterms:W3CDTF">2016-03-02T10:10:07Z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