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HSS\FS\16-SSC REPORT WITH DIGITAL SIGNATURE\SIGNED SSC report  - FA\OPENED ENDED FUND\Y2016\APR\BVD\MONTHLY\"/>
    </mc:Choice>
  </mc:AlternateContent>
  <bookViews>
    <workbookView xWindow="360" yWindow="930" windowWidth="14355" windowHeight="5940" activeTab="4"/>
  </bookViews>
  <sheets>
    <sheet name="Tong quat" sheetId="5" r:id="rId1"/>
    <sheet name="BCTaiSan_06027" sheetId="1" r:id="rId2"/>
    <sheet name="BCKetQuaHoatDong_06028" sheetId="2" r:id="rId3"/>
    <sheet name="BCDanhMucDauTu_06029" sheetId="3" r:id="rId4"/>
    <sheet name="Khac_06030" sheetId="4" r:id="rId5"/>
  </sheets>
  <definedNames>
    <definedName name="_xlnm.Print_Area" localSheetId="3">BCDanhMucDauTu_06029!$A$1:$G$72</definedName>
    <definedName name="_xlnm.Print_Area" localSheetId="2">BCKetQuaHoatDong_06028!$A$1:$F$32</definedName>
    <definedName name="_xlnm.Print_Area" localSheetId="1">BCTaiSan_06027!$A$1:$F$29</definedName>
    <definedName name="_xlnm.Print_Area" localSheetId="4">Khac_06030!$A$1:$E$26</definedName>
    <definedName name="_xlnm.Print_Area" localSheetId="0">'Tong quat'!$A$1:$F$39</definedName>
  </definedNames>
  <calcPr calcId="152511"/>
</workbook>
</file>

<file path=xl/calcChain.xml><?xml version="1.0" encoding="utf-8"?>
<calcChain xmlns="http://schemas.openxmlformats.org/spreadsheetml/2006/main">
  <c r="D17" i="4" l="1"/>
  <c r="D15" i="4"/>
  <c r="J3" i="2"/>
  <c r="D24" i="1" l="1"/>
  <c r="I8" i="4" l="1"/>
  <c r="F3" i="3" l="1"/>
  <c r="J18" i="2" l="1"/>
  <c r="J23" i="2"/>
  <c r="D15" i="2" s="1"/>
  <c r="J22" i="2"/>
  <c r="D13" i="2" s="1"/>
  <c r="J21" i="2"/>
  <c r="D12" i="2" s="1"/>
  <c r="J20" i="2"/>
  <c r="D11" i="2" s="1"/>
  <c r="J19" i="2"/>
  <c r="D10" i="2" s="1"/>
  <c r="J17" i="2"/>
  <c r="J16" i="2"/>
  <c r="J15" i="2"/>
  <c r="J14" i="2"/>
  <c r="J13" i="2"/>
  <c r="J12" i="2"/>
  <c r="J11" i="2"/>
  <c r="J10" i="2"/>
  <c r="J9" i="2"/>
  <c r="J8" i="2"/>
  <c r="J7" i="2"/>
  <c r="D7" i="2" s="1"/>
  <c r="J4" i="2"/>
  <c r="J5" i="2"/>
  <c r="J6" i="2"/>
  <c r="J24" i="2"/>
  <c r="D19" i="2" s="1"/>
  <c r="J25" i="2"/>
  <c r="D20" i="2" s="1"/>
  <c r="J26" i="2"/>
  <c r="J27" i="2"/>
  <c r="J28" i="2"/>
  <c r="J29" i="2"/>
  <c r="D8" i="2" l="1"/>
  <c r="D27" i="2"/>
  <c r="D9" i="2"/>
  <c r="D28" i="2"/>
  <c r="D9" i="4" l="1"/>
  <c r="D21" i="4" l="1"/>
  <c r="D13" i="4"/>
  <c r="F12" i="4" l="1"/>
  <c r="D18" i="2"/>
  <c r="D2" i="2" l="1"/>
  <c r="D22" i="2"/>
  <c r="D4" i="1"/>
  <c r="F28" i="2" l="1"/>
  <c r="F27" i="2"/>
  <c r="F35" i="3" l="1"/>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D21" i="1"/>
  <c r="D25" i="1" s="1"/>
  <c r="F39" i="3" l="1"/>
  <c r="F54" i="3" l="1"/>
  <c r="D10" i="1" s="1"/>
  <c r="F56" i="3" l="1"/>
  <c r="D14" i="1"/>
  <c r="D13" i="1" s="1"/>
  <c r="F15" i="2" l="1"/>
  <c r="F14" i="2" l="1"/>
  <c r="F3" i="2"/>
  <c r="D14" i="2" l="1"/>
  <c r="F20" i="2"/>
  <c r="F19" i="2"/>
  <c r="F13" i="2"/>
  <c r="F12" i="2"/>
  <c r="F11" i="2"/>
  <c r="F10" i="2"/>
  <c r="F9" i="2"/>
  <c r="F8" i="2"/>
  <c r="F7" i="2"/>
  <c r="F5" i="2"/>
  <c r="F4" i="2"/>
  <c r="D6" i="2" l="1"/>
  <c r="F18" i="2"/>
  <c r="F2" i="2"/>
  <c r="F6" i="2"/>
  <c r="D17" i="2" l="1"/>
  <c r="F17" i="2"/>
  <c r="F21" i="2" s="1"/>
  <c r="F25" i="2" s="1"/>
  <c r="D8" i="4"/>
  <c r="D11" i="1"/>
  <c r="F23" i="2" l="1"/>
  <c r="F63" i="3" l="1"/>
  <c r="F29" i="2" l="1"/>
  <c r="D12" i="4" l="1"/>
  <c r="D20" i="4" l="1"/>
  <c r="F68" i="3"/>
  <c r="F6" i="1" l="1"/>
  <c r="D7" i="4" l="1"/>
  <c r="D6" i="4"/>
  <c r="D5" i="4"/>
  <c r="D4" i="4"/>
  <c r="D3" i="4"/>
  <c r="F4" i="1" l="1"/>
  <c r="F5" i="1"/>
  <c r="F13" i="1"/>
  <c r="F14" i="1"/>
  <c r="F15" i="1"/>
  <c r="F16" i="1"/>
  <c r="F17" i="1"/>
  <c r="F18" i="1"/>
  <c r="F20" i="1"/>
  <c r="F21" i="1"/>
  <c r="F22" i="1"/>
  <c r="F23" i="1"/>
  <c r="F24" i="1"/>
  <c r="F27" i="1"/>
  <c r="D21" i="2" l="1"/>
  <c r="D25" i="2" l="1"/>
  <c r="F25" i="1"/>
  <c r="D12" i="1"/>
  <c r="F12" i="1" s="1"/>
  <c r="D3" i="1"/>
  <c r="D23" i="2" l="1"/>
  <c r="F3" i="1"/>
  <c r="E33" i="2"/>
  <c r="F52" i="3"/>
  <c r="D9" i="1" s="1"/>
  <c r="F9" i="1" s="1"/>
  <c r="F11" i="1"/>
  <c r="D29" i="2" l="1"/>
  <c r="F33" i="2" s="1"/>
  <c r="D8" i="1" l="1"/>
  <c r="D7" i="1" s="1"/>
  <c r="D19" i="1" s="1"/>
  <c r="F45" i="3"/>
  <c r="F57" i="3" s="1"/>
  <c r="D26" i="1" l="1"/>
  <c r="D33" i="2" s="1"/>
  <c r="F8" i="1"/>
  <c r="D30" i="1" l="1"/>
  <c r="F7" i="1"/>
  <c r="F69" i="3"/>
  <c r="F71" i="3" s="1"/>
  <c r="G56" i="3" l="1"/>
  <c r="G54" i="3"/>
  <c r="G63" i="3"/>
  <c r="G35" i="3"/>
  <c r="G12" i="3"/>
  <c r="G65" i="3"/>
  <c r="G62" i="3"/>
  <c r="G18" i="3"/>
  <c r="G4" i="3"/>
  <c r="G8" i="3"/>
  <c r="G27" i="3"/>
  <c r="G17" i="3"/>
  <c r="G5" i="3"/>
  <c r="G15" i="3"/>
  <c r="G23" i="3"/>
  <c r="G14" i="3"/>
  <c r="G20" i="3"/>
  <c r="G13" i="3"/>
  <c r="G32" i="3"/>
  <c r="G31" i="3"/>
  <c r="G30" i="3"/>
  <c r="G3" i="3"/>
  <c r="G6" i="3"/>
  <c r="G9" i="3"/>
  <c r="G22" i="3"/>
  <c r="G28" i="3"/>
  <c r="G69" i="3"/>
  <c r="G61" i="3"/>
  <c r="G11" i="3"/>
  <c r="G10" i="3"/>
  <c r="G26" i="3"/>
  <c r="G16" i="3"/>
  <c r="G7" i="3"/>
  <c r="G60" i="3"/>
  <c r="G29" i="3"/>
  <c r="G25" i="3"/>
  <c r="G24" i="3"/>
  <c r="G59" i="3"/>
  <c r="G34" i="3"/>
  <c r="G21" i="3"/>
  <c r="G68" i="3"/>
  <c r="G19" i="3"/>
  <c r="G33" i="3"/>
  <c r="G39" i="3"/>
  <c r="G45" i="3"/>
  <c r="G57" i="3"/>
  <c r="F19" i="1"/>
  <c r="F26" i="1" l="1"/>
  <c r="D28" i="1"/>
  <c r="F28" i="1" l="1"/>
  <c r="D26" i="4"/>
</calcChain>
</file>

<file path=xl/sharedStrings.xml><?xml version="1.0" encoding="utf-8"?>
<sst xmlns="http://schemas.openxmlformats.org/spreadsheetml/2006/main" count="414" uniqueCount="323">
  <si>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</si>
  <si>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</si>
  <si>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</si>
  <si>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</si>
  <si>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</si>
  <si>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</si>
  <si>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</si>
  <si>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</si>
  <si>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</si>
  <si>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</si>
  <si>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</si>
  <si>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</si>
  <si>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</si>
  <si>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</si>
  <si>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</si>
  <si>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</si>
  <si>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</si>
  <si>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</si>
  <si>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</si>
  <si>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</si>
  <si>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</si>
  <si>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</si>
  <si>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</si>
  <si>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</si>
  <si>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</si>
  <si>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</si>
  <si>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</si>
  <si>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</si>
  <si>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</si>
  <si>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</si>
  <si>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</si>
  <si>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</si>
  <si>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</si>
  <si>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</si>
  <si>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</si>
  <si>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</si>
  <si>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</si>
  <si>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</si>
  <si>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</si>
  <si>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</si>
  <si>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</si>
  <si>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</si>
  <si>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</si>
  <si>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</si>
  <si>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</si>
  <si>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</si>
  <si>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</si>
  <si>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</si>
  <si>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</si>
  <si>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</si>
  <si>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</si>
  <si>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</si>
  <si>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</si>
  <si>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</si>
  <si>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</si>
  <si>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</si>
  <si>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</si>
  <si>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</si>
  <si>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</si>
  <si>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Tiền mặt</t>
  </si>
  <si>
    <t>Chứng chỉ tiền gửi</t>
  </si>
  <si>
    <t>Công cụ chuyển nhượng...</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</si>
  <si>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</si>
  <si>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</si>
  <si>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</si>
  <si>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</si>
  <si>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</si>
  <si>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</si>
  <si>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</si>
  <si>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</si>
  <si>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</si>
  <si>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</si>
  <si>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</si>
  <si>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</si>
  <si>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</si>
  <si>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</si>
  <si>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</si>
  <si>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</si>
  <si>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</si>
  <si>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</si>
  <si>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</si>
  <si>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</si>
  <si>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</si>
  <si>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</si>
  <si>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</si>
  <si>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</si>
  <si>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</si>
  <si>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</si>
  <si>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</si>
  <si>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</si>
  <si>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</si>
  <si>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</si>
  <si>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</si>
  <si>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</si>
  <si>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</si>
  <si>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</si>
  <si>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</si>
  <si>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</si>
  <si>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</si>
  <si>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</si>
  <si>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</si>
  <si>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Kỳ trước</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</si>
  <si>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</si>
  <si>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</si>
  <si>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</si>
  <si>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</si>
  <si>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</si>
  <si>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</si>
  <si>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</si>
  <si>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</si>
  <si>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</si>
  <si>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</si>
  <si>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</si>
  <si>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</si>
  <si>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</si>
  <si>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</si>
  <si>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</si>
  <si>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</si>
  <si>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</si>
  <si>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Kỳ báo cáo</t>
  </si>
  <si>
    <t>%/cùng kỳ năm trước</t>
  </si>
  <si>
    <t>Lũy kế từ đầu năm</t>
  </si>
  <si>
    <t>Loại tài sản</t>
  </si>
  <si>
    <t>Giá thị trường hoặc giá trị hợp lý tại ngày báo cáo</t>
  </si>
  <si>
    <t>Tổng giá trị</t>
  </si>
  <si>
    <t>I</t>
  </si>
  <si>
    <t xml:space="preserve">II </t>
  </si>
  <si>
    <t xml:space="preserve">1 </t>
  </si>
  <si>
    <t xml:space="preserve">2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</si>
  <si>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</si>
  <si>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</si>
  <si>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</si>
  <si>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</si>
  <si>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</si>
  <si>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</si>
  <si>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</si>
  <si>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</si>
  <si>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</si>
  <si>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</si>
  <si>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</si>
  <si>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</si>
  <si>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2208.2</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</si>
  <si>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</si>
  <si>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</si>
  <si>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</si>
  <si>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</si>
  <si>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</si>
  <si>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</si>
  <si>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</si>
  <si>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</si>
  <si>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</si>
  <si>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</si>
  <si>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</si>
  <si>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</si>
  <si>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</si>
  <si>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</si>
  <si>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</si>
  <si>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</si>
  <si>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</si>
  <si>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</si>
  <si>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</si>
  <si>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</si>
  <si>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</si>
  <si>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</si>
  <si>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Cổ tức, trái tức được nhận</t>
  </si>
  <si>
    <t>Các khoản đầu tư (kê chi tiết)</t>
  </si>
  <si>
    <t>Tiền và các khoản tương đương tiền</t>
  </si>
  <si>
    <t>IV</t>
  </si>
  <si>
    <t>V</t>
  </si>
  <si>
    <t>VI</t>
  </si>
  <si>
    <t>VIII</t>
  </si>
  <si>
    <t>IX</t>
  </si>
  <si>
    <t>2232.1</t>
  </si>
  <si>
    <t>Thu nhập từ hoạt động đầu tư</t>
  </si>
  <si>
    <t xml:space="preserve"> Lãi được nhận</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</si>
  <si>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</si>
  <si>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</si>
  <si>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</si>
  <si>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</si>
  <si>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</si>
  <si>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</si>
  <si>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</si>
  <si>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</si>
  <si>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</si>
  <si>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r>
      <t xml:space="preserve">Các loại phí khác </t>
    </r>
    <r>
      <rPr>
        <i/>
        <sz val="8"/>
        <rFont val="Tahoma"/>
        <family val="2"/>
      </rPr>
      <t>(nêu chi tiết)</t>
    </r>
  </si>
  <si>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</si>
  <si>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</si>
  <si>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</si>
  <si>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</si>
  <si>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</si>
  <si>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</si>
  <si>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</si>
  <si>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</si>
  <si>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</si>
  <si>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</si>
  <si>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</si>
  <si>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</si>
  <si>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</si>
  <si>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</si>
  <si>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</si>
  <si>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</si>
  <si>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</si>
  <si>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</si>
  <si>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</si>
  <si>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</si>
  <si>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</si>
  <si>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</si>
  <si>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</si>
  <si>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</si>
  <si>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</si>
  <si>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</si>
  <si>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</si>
  <si>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</si>
  <si>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</si>
  <si>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2208.3</t>
  </si>
  <si>
    <t>2214.2</t>
  </si>
  <si>
    <t>2232.2</t>
  </si>
  <si>
    <t xml:space="preserve">   …</t>
  </si>
  <si>
    <t>…</t>
  </si>
  <si>
    <t>3</t>
  </si>
  <si>
    <t>VNM</t>
  </si>
  <si>
    <t>Tiền mặt bao gồm tiền gửi không kỳ hạn và tiền gửi có kỳ hạn không quá 3 tháng</t>
  </si>
  <si>
    <t>Lãi trái phiếu được nhận</t>
  </si>
  <si>
    <t>Lãi tiền gửi được nhận</t>
  </si>
  <si>
    <t>Cổ phiếu</t>
  </si>
  <si>
    <t>Phí ngân hàng</t>
  </si>
  <si>
    <t>average NAV</t>
  </si>
  <si>
    <t>PUR</t>
  </si>
  <si>
    <t>SALE</t>
  </si>
  <si>
    <t>2. Tên Ngân hàng giám sát: Ngân hàng TNHH một thành viên HSBC (Việt Nam)</t>
  </si>
  <si>
    <t>DPM</t>
  </si>
  <si>
    <t>KDC</t>
  </si>
  <si>
    <t>VCB</t>
  </si>
  <si>
    <t>HPG</t>
  </si>
  <si>
    <t>SSI</t>
  </si>
  <si>
    <t>CSM</t>
  </si>
  <si>
    <t>DRC</t>
  </si>
  <si>
    <t>ITA</t>
  </si>
  <si>
    <t>MSN</t>
  </si>
  <si>
    <t>VSH</t>
  </si>
  <si>
    <t>CII</t>
  </si>
  <si>
    <t>PVT</t>
  </si>
  <si>
    <t>REE</t>
  </si>
  <si>
    <t>HAG</t>
  </si>
  <si>
    <t>FLC</t>
  </si>
  <si>
    <t>FPT</t>
  </si>
  <si>
    <t>GMD</t>
  </si>
  <si>
    <t>MBB</t>
  </si>
  <si>
    <t>PVD</t>
  </si>
  <si>
    <t>PPC</t>
  </si>
  <si>
    <t>HSG</t>
  </si>
  <si>
    <t>HLD</t>
  </si>
  <si>
    <t>VIC</t>
  </si>
  <si>
    <t>HCM</t>
  </si>
  <si>
    <t>STB</t>
  </si>
  <si>
    <t>KBC</t>
  </si>
  <si>
    <t>HVG</t>
  </si>
  <si>
    <t>1. Tên Công ty quản lý quỹ: Công ty TNHH Quản lý Quỹ Bảo Việt</t>
  </si>
  <si>
    <t>3. Tên Quỹ: Quỹ đầu tư cổ phiếu năng động Bảo Việt</t>
  </si>
  <si>
    <t>Phải thu bán chứng khoán</t>
  </si>
  <si>
    <t>Cổ tức được nhận</t>
  </si>
  <si>
    <t>2239.1</t>
  </si>
  <si>
    <t xml:space="preserve">Thay đổi giá trị tài sản ròng do việc phân phối thu nhập cho các nhà đầu tư trong kỳ </t>
  </si>
  <si>
    <t>2239.2</t>
  </si>
  <si>
    <t>Thay đổi giá trị tài sản ròng do phát hành thêm Chứng chỉ Quỹ</t>
  </si>
  <si>
    <t>2239.3</t>
  </si>
  <si>
    <t>Thay đổi giá trị tài sản ròng do mua lại Chứng chỉ Quỹ</t>
  </si>
  <si>
    <t>2239.4</t>
  </si>
  <si>
    <t>Tốc độ vòng quay danh mục trong kỳ (%) = (Tổng giá trị danh mục mua vào + tổng giá trị danh mục bán ra)/(2 x Giá trị tài sản ròng trung bình trong kỳ)</t>
  </si>
  <si>
    <t>EIB</t>
  </si>
  <si>
    <t>Phải thanh toán mua cổ phiếu</t>
  </si>
  <si>
    <t>HHS</t>
  </si>
  <si>
    <t>CTG</t>
  </si>
  <si>
    <t>Người đại diện có thẩm quyền của CTQLQ</t>
  </si>
  <si>
    <t>HJS</t>
  </si>
  <si>
    <t>BFC</t>
  </si>
  <si>
    <t>2205.3</t>
  </si>
  <si>
    <t>Ledger group description/Securities type group description</t>
  </si>
  <si>
    <t>Balance in base</t>
  </si>
  <si>
    <t>DIVIDEND RECEIVED</t>
  </si>
  <si>
    <t>NOT ABS</t>
  </si>
  <si>
    <t>SUBSCRIPTION</t>
  </si>
  <si>
    <t>SUBSCRIPTION/REDEMPTION</t>
  </si>
  <si>
    <t>BANK INTEREST RECEIVED</t>
  </si>
  <si>
    <t>SUBSCRIPTION - INVEST G/L</t>
  </si>
  <si>
    <t>REDEMPTION</t>
  </si>
  <si>
    <t>REDEMPTION - INVEST G/L</t>
  </si>
  <si>
    <t>MANAGEMENT FEES EXPENSE</t>
  </si>
  <si>
    <t>TRUST FUND - CAPITAL</t>
  </si>
  <si>
    <t>EQUITY</t>
  </si>
  <si>
    <t>CUSTODIAN FEE EXPENSES</t>
  </si>
  <si>
    <t>TRUST FUND-CAPITAL INVEST G/L</t>
  </si>
  <si>
    <t>DEPOSITORY FEES EXPENSE</t>
  </si>
  <si>
    <t>ACC UNREALIZED INVT GAIN/LOSS</t>
  </si>
  <si>
    <t>ACCUMULATED INVT GAIN/LOSS</t>
  </si>
  <si>
    <t>FS TRANSACTION FEES</t>
  </si>
  <si>
    <t>ACC REALISED INVEST GAIN/LOSS</t>
  </si>
  <si>
    <t>VAT - SUPERVISING FEE</t>
  </si>
  <si>
    <t>UNREAL G/L - COMMON STOCK</t>
  </si>
  <si>
    <t>UNREALISED G/L -PRICE</t>
  </si>
  <si>
    <t>SUPERVISING FEES</t>
  </si>
  <si>
    <t>REAL G/L - COMMON STOCK</t>
  </si>
  <si>
    <t>REALISED G/L - PRICE</t>
  </si>
  <si>
    <t>FUND ADMIN FEE EXPENSES</t>
  </si>
  <si>
    <t>ACCUMULATED INC.</t>
  </si>
  <si>
    <t>DISTRIBUTABLE RESERVES</t>
  </si>
  <si>
    <t>VAT_FUND ADMIN FEE EXPENSE</t>
  </si>
  <si>
    <t>INVESTMENT INCOME RECEIVED</t>
  </si>
  <si>
    <t>VAT_ANNUAL RETAIN FEE EXPENSE</t>
  </si>
  <si>
    <t>OTHER TRANS AGENCY FEE EXPENSE</t>
  </si>
  <si>
    <t>EXPENSES</t>
  </si>
  <si>
    <t>ANNUAL RETAINER FEE EXPENSE</t>
  </si>
  <si>
    <t>AUDIT FEE EXPENSES</t>
  </si>
  <si>
    <t>SALARY EXPENSES</t>
  </si>
  <si>
    <t>GENERAL MEETING EXPENSES</t>
  </si>
  <si>
    <t>BROKERAGE FEES</t>
  </si>
  <si>
    <t>BANK CHARGES</t>
  </si>
  <si>
    <t>DEPOSIT INTEREST RECEIVED</t>
  </si>
  <si>
    <t>INCOME RECEIVED</t>
  </si>
  <si>
    <t>INT RECEIVED - TIME DEPOSIT</t>
  </si>
  <si>
    <t>OTHER REVENUE</t>
  </si>
  <si>
    <t>COMMISSION REPORT FEE TO TA</t>
  </si>
  <si>
    <t>4. Ngày lập báo cáo: 09/05/2016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</si>
</sst>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8" formatCode="_(* #,##0.0000_);_(* \(#,##0.0000\);_(* &quot;-&quot;??_);_(@_)"/>
    <numFmt numFmtId="169" formatCode="_-* #,##0_-;\-* #,##0_-;_-* &quot;-&quot;??_-;_-@_-"/>
  </numFmts>
  <fonts count="16" x14ac:knownFonts="1">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i/>
      <sz val="8"/>
      <name val="Tahoma"/>
      <family val="2"/>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30">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66"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7" fillId="0" borderId="0" xfId="0" applyFont="1"/>
    <xf numFmtId="10" fontId="7" fillId="0" borderId="0" xfId="0" applyNumberFormat="1" applyFont="1"/>
    <xf numFmtId="164" fontId="3" fillId="0" borderId="2" xfId="0" applyNumberFormat="1" applyFont="1" applyFill="1" applyBorder="1" applyAlignment="1" applyProtection="1">
      <alignment horizontal="left" vertical="center" wrapText="1"/>
    </xf>
    <xf numFmtId="4" fontId="7" fillId="0" borderId="0" xfId="0" applyNumberFormat="1" applyFont="1"/>
    <xf numFmtId="0" fontId="3" fillId="0" borderId="1" xfId="0" applyNumberFormat="1" applyFont="1" applyFill="1" applyBorder="1" applyAlignment="1" applyProtection="1">
      <alignment horizontal="left" vertical="center" wrapText="1"/>
    </xf>
    <xf numFmtId="166" fontId="3" fillId="0" borderId="2" xfId="1" applyNumberFormat="1" applyFont="1" applyBorder="1"/>
    <xf numFmtId="10" fontId="3" fillId="0" borderId="2" xfId="1" applyNumberFormat="1" applyFont="1" applyBorder="1"/>
    <xf numFmtId="10" fontId="8" fillId="0" borderId="0" xfId="0" applyNumberFormat="1" applyFont="1"/>
    <xf numFmtId="0" fontId="8" fillId="0" borderId="0" xfId="0" applyFont="1"/>
    <xf numFmtId="165" fontId="3" fillId="0" borderId="2" xfId="1" applyNumberFormat="1" applyFont="1" applyBorder="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166" fontId="8" fillId="0" borderId="0" xfId="1" applyNumberFormat="1" applyFont="1"/>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left" vertical="center" wrapText="1"/>
    </xf>
    <xf numFmtId="168" fontId="7" fillId="0" borderId="0" xfId="1" applyNumberFormat="1" applyFont="1"/>
    <xf numFmtId="166" fontId="7" fillId="0" borderId="0" xfId="1" applyNumberFormat="1" applyFont="1"/>
    <xf numFmtId="0" fontId="3" fillId="3" borderId="2" xfId="2"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1" fontId="7" fillId="0" borderId="0" xfId="0" applyNumberFormat="1" applyFont="1"/>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3" fillId="2" borderId="0" xfId="0" applyNumberFormat="1" applyFont="1" applyFill="1" applyBorder="1" applyAlignment="1" applyProtection="1">
      <alignment horizontal="center" vertical="center" wrapText="1"/>
    </xf>
    <xf numFmtId="16" fontId="7" fillId="0" borderId="0" xfId="0" applyNumberFormat="1" applyFont="1"/>
    <xf numFmtId="2" fontId="4" fillId="0" borderId="1" xfId="0" applyNumberFormat="1" applyFont="1" applyFill="1" applyBorder="1" applyAlignment="1" applyProtection="1">
      <alignment horizontal="left" vertical="center" wrapText="1"/>
    </xf>
    <xf numFmtId="0" fontId="9" fillId="4" borderId="0" xfId="0" applyFont="1" applyFill="1"/>
    <xf numFmtId="0" fontId="10" fillId="4" borderId="0" xfId="0" applyFont="1" applyFill="1"/>
    <xf numFmtId="0" fontId="9" fillId="4" borderId="0" xfId="0" applyFont="1" applyFill="1" applyAlignment="1">
      <alignment horizontal="right"/>
    </xf>
    <xf numFmtId="0" fontId="9" fillId="4" borderId="2" xfId="0" applyFont="1" applyFill="1" applyBorder="1" applyAlignment="1" applyProtection="1">
      <alignment horizontal="left"/>
      <protection locked="0"/>
    </xf>
    <xf numFmtId="0" fontId="9" fillId="4" borderId="2" xfId="0" applyFont="1" applyFill="1" applyBorder="1" applyAlignment="1">
      <alignment horizontal="left"/>
    </xf>
    <xf numFmtId="0" fontId="9" fillId="4" borderId="0" xfId="0" applyFont="1" applyFill="1" applyAlignment="1">
      <alignment vertical="top" wrapText="1"/>
    </xf>
    <xf numFmtId="0" fontId="11" fillId="4" borderId="2" xfId="0" applyFont="1" applyFill="1" applyBorder="1" applyAlignment="1">
      <alignment horizontal="center"/>
    </xf>
    <xf numFmtId="0" fontId="11" fillId="4" borderId="2" xfId="0" applyFont="1" applyFill="1" applyBorder="1"/>
    <xf numFmtId="0" fontId="9" fillId="4" borderId="2" xfId="0" applyFont="1" applyFill="1" applyBorder="1" applyAlignment="1">
      <alignment horizontal="center"/>
    </xf>
    <xf numFmtId="0" fontId="9" fillId="4" borderId="2" xfId="0" applyFont="1" applyFill="1" applyBorder="1" applyAlignment="1">
      <alignment wrapText="1"/>
    </xf>
    <xf numFmtId="0" fontId="12" fillId="4" borderId="2" xfId="3" applyFont="1" applyFill="1" applyBorder="1"/>
    <xf numFmtId="0" fontId="13" fillId="4" borderId="0" xfId="0" applyFont="1" applyFill="1"/>
    <xf numFmtId="0" fontId="14" fillId="4" borderId="0" xfId="0" applyFont="1" applyFill="1" applyAlignment="1">
      <alignment vertical="center"/>
    </xf>
    <xf numFmtId="0" fontId="9" fillId="4" borderId="0" xfId="0" applyFont="1" applyFill="1" applyAlignment="1"/>
    <xf numFmtId="0" fontId="11" fillId="4" borderId="0" xfId="0" applyFont="1" applyFill="1" applyAlignment="1">
      <alignment horizontal="center" wrapText="1"/>
    </xf>
    <xf numFmtId="0" fontId="15" fillId="4" borderId="0" xfId="0" applyFont="1" applyFill="1" applyAlignment="1">
      <alignment horizontal="center"/>
    </xf>
    <xf numFmtId="0" fontId="9"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0" fontId="4" fillId="0" borderId="1" xfId="4" applyNumberFormat="1" applyFont="1" applyFill="1" applyBorder="1" applyAlignment="1" applyProtection="1">
      <alignment horizontal="right" vertical="center" wrapText="1"/>
    </xf>
    <xf numFmtId="165"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167" fontId="4" fillId="0" borderId="2" xfId="0" applyNumberFormat="1" applyFont="1" applyFill="1" applyBorder="1" applyAlignment="1" applyProtection="1">
      <alignment horizontal="left" vertical="center" wrapText="1"/>
    </xf>
    <xf numFmtId="164" fontId="7" fillId="0" borderId="0" xfId="0" applyNumberFormat="1" applyFont="1"/>
    <xf numFmtId="165" fontId="7" fillId="0" borderId="0" xfId="1" applyFont="1"/>
    <xf numFmtId="43" fontId="4" fillId="0" borderId="1" xfId="1" applyNumberFormat="1" applyFont="1" applyFill="1" applyBorder="1" applyAlignment="1" applyProtection="1">
      <alignment horizontal="left" vertical="center" wrapText="1"/>
    </xf>
    <xf numFmtId="0" fontId="7" fillId="0" borderId="0" xfId="0" applyFont="1" applyAlignment="1">
      <alignment vertical="center"/>
    </xf>
    <xf numFmtId="0" fontId="4" fillId="0" borderId="2" xfId="0" applyFont="1" applyBorder="1" applyAlignment="1">
      <alignment horizontal="center" vertical="center"/>
    </xf>
    <xf numFmtId="166" fontId="7" fillId="0" borderId="0" xfId="1" applyNumberFormat="1" applyFont="1" applyAlignment="1">
      <alignment vertical="center"/>
    </xf>
    <xf numFmtId="0" fontId="7" fillId="0" borderId="0" xfId="0" applyFont="1" applyAlignment="1">
      <alignment horizontal="left" vertical="center"/>
    </xf>
    <xf numFmtId="0" fontId="3" fillId="0" borderId="2" xfId="0" applyFont="1" applyBorder="1" applyAlignment="1">
      <alignment horizontal="center" vertical="center"/>
    </xf>
    <xf numFmtId="0" fontId="8" fillId="0" borderId="0" xfId="0" applyFont="1" applyAlignment="1">
      <alignment vertical="center"/>
    </xf>
    <xf numFmtId="166" fontId="7" fillId="0" borderId="0" xfId="0" applyNumberFormat="1" applyFont="1"/>
    <xf numFmtId="37" fontId="4" fillId="0" borderId="2" xfId="1" applyNumberFormat="1" applyFont="1" applyFill="1" applyBorder="1" applyAlignment="1" applyProtection="1">
      <alignment horizontal="right" vertical="center" wrapText="1"/>
    </xf>
    <xf numFmtId="169" fontId="4" fillId="0" borderId="1" xfId="1" applyNumberFormat="1" applyFont="1" applyFill="1" applyBorder="1" applyAlignment="1" applyProtection="1">
      <alignment horizontal="right" vertical="center" wrapText="1"/>
    </xf>
    <xf numFmtId="169" fontId="4" fillId="0" borderId="2" xfId="1" applyNumberFormat="1" applyFont="1" applyFill="1" applyBorder="1" applyAlignment="1" applyProtection="1">
      <alignment horizontal="left" vertical="center" wrapText="1"/>
    </xf>
    <xf numFmtId="166" fontId="7" fillId="0" borderId="0" xfId="0" applyNumberFormat="1" applyFont="1" applyAlignment="1">
      <alignment vertical="center"/>
    </xf>
    <xf numFmtId="4" fontId="0" fillId="0" borderId="0" xfId="0" applyNumberFormat="1"/>
    <xf numFmtId="166" fontId="3" fillId="0" borderId="1"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center" vertical="center" wrapText="1"/>
    </xf>
    <xf numFmtId="164" fontId="4" fillId="0" borderId="2" xfId="0" applyNumberFormat="1" applyFont="1" applyFill="1" applyBorder="1" applyAlignment="1" applyProtection="1">
      <alignment horizontal="center" vertical="center" wrapText="1"/>
    </xf>
    <xf numFmtId="165" fontId="4" fillId="0" borderId="2" xfId="1" applyFont="1" applyFill="1" applyBorder="1" applyAlignment="1" applyProtection="1">
      <alignment horizontal="right" vertical="center" wrapText="1"/>
    </xf>
    <xf numFmtId="166" fontId="7" fillId="0" borderId="0" xfId="1" applyNumberFormat="1" applyFont="1" applyFill="1"/>
    <xf numFmtId="0" fontId="7" fillId="4" borderId="0" xfId="0" applyFont="1" applyFill="1"/>
    <xf numFmtId="49" fontId="4" fillId="0" borderId="0" xfId="2" applyNumberFormat="1" applyFont="1" applyFill="1" applyBorder="1" applyAlignment="1" applyProtection="1">
      <alignment vertical="center" wrapText="1"/>
    </xf>
    <xf numFmtId="165" fontId="8" fillId="0" borderId="0" xfId="1" applyFont="1"/>
    <xf numFmtId="166" fontId="3" fillId="4" borderId="1" xfId="1" applyNumberFormat="1" applyFont="1" applyFill="1" applyBorder="1" applyAlignment="1" applyProtection="1">
      <alignment horizontal="left" vertical="center" wrapText="1"/>
    </xf>
    <xf numFmtId="166" fontId="7"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3" fillId="4" borderId="2" xfId="4" applyNumberFormat="1" applyFont="1" applyFill="1" applyBorder="1" applyAlignment="1" applyProtection="1">
      <alignment horizontal="right" vertical="center" wrapText="1"/>
    </xf>
    <xf numFmtId="10" fontId="7"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4" fontId="7" fillId="0" borderId="0" xfId="0" applyNumberFormat="1" applyFont="1" applyAlignment="1">
      <alignment vertical="center"/>
    </xf>
    <xf numFmtId="166"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0" fontId="4" fillId="4" borderId="1" xfId="0" applyNumberFormat="1" applyFont="1" applyFill="1" applyBorder="1" applyAlignment="1" applyProtection="1">
      <alignment horizontal="right" vertical="center" wrapText="1"/>
    </xf>
    <xf numFmtId="164" fontId="4" fillId="4" borderId="1"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readingOrder="1"/>
    </xf>
    <xf numFmtId="164" fontId="4"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7" fontId="4" fillId="4" borderId="2" xfId="0" applyNumberFormat="1" applyFont="1" applyFill="1" applyBorder="1" applyAlignment="1" applyProtection="1">
      <alignment horizontal="left" vertical="center" wrapText="1"/>
    </xf>
    <xf numFmtId="166" fontId="7" fillId="4" borderId="0" xfId="1" applyNumberFormat="1" applyFont="1" applyFill="1" applyAlignment="1">
      <alignment vertical="center"/>
    </xf>
    <xf numFmtId="169" fontId="3" fillId="0" borderId="2" xfId="0" applyNumberFormat="1" applyFont="1" applyFill="1" applyBorder="1" applyAlignment="1" applyProtection="1">
      <alignment horizontal="left" vertical="center" wrapText="1"/>
    </xf>
    <xf numFmtId="169" fontId="3" fillId="0" borderId="2" xfId="1" applyNumberFormat="1" applyFont="1" applyFill="1" applyBorder="1" applyAlignment="1" applyProtection="1">
      <alignment horizontal="right" vertical="center" wrapText="1"/>
    </xf>
    <xf numFmtId="169" fontId="4" fillId="0" borderId="2" xfId="1" applyNumberFormat="1" applyFont="1" applyFill="1" applyBorder="1" applyAlignment="1" applyProtection="1">
      <alignment horizontal="right" vertical="center" wrapText="1"/>
    </xf>
    <xf numFmtId="169" fontId="4" fillId="4" borderId="2" xfId="1" applyNumberFormat="1" applyFont="1" applyFill="1" applyBorder="1" applyAlignment="1" applyProtection="1">
      <alignment horizontal="right" vertical="center" wrapText="1"/>
    </xf>
    <xf numFmtId="169"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168" fontId="7" fillId="4" borderId="0" xfId="1" quotePrefix="1" applyNumberFormat="1" applyFont="1" applyFill="1" applyAlignment="1">
      <alignment vertical="center"/>
    </xf>
    <xf numFmtId="168" fontId="7" fillId="4" borderId="0" xfId="1" applyNumberFormat="1" applyFont="1" applyFill="1" applyAlignment="1">
      <alignment vertical="center"/>
    </xf>
    <xf numFmtId="166" fontId="7" fillId="4" borderId="0" xfId="1" applyNumberFormat="1" applyFont="1" applyFill="1" applyAlignment="1">
      <alignment horizontal="left" vertical="center"/>
    </xf>
    <xf numFmtId="166" fontId="8" fillId="4" borderId="0" xfId="1" applyNumberFormat="1" applyFont="1" applyFill="1" applyAlignment="1">
      <alignment vertical="center"/>
    </xf>
    <xf numFmtId="0" fontId="4" fillId="4" borderId="1" xfId="0" applyNumberFormat="1" applyFont="1" applyFill="1" applyBorder="1" applyAlignment="1" applyProtection="1">
      <alignment horizontal="left" vertical="center" wrapText="1"/>
    </xf>
    <xf numFmtId="10" fontId="4" fillId="4" borderId="1" xfId="4" applyNumberFormat="1" applyFont="1" applyFill="1" applyBorder="1" applyAlignment="1" applyProtection="1">
      <alignment horizontal="right" vertical="center" wrapText="1"/>
    </xf>
    <xf numFmtId="41" fontId="3" fillId="4" borderId="2" xfId="1"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right" vertical="center" wrapText="1"/>
    </xf>
    <xf numFmtId="41" fontId="4" fillId="4" borderId="2"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165" fontId="0" fillId="5" borderId="0" xfId="1" applyFont="1" applyFill="1"/>
    <xf numFmtId="0" fontId="0" fillId="5" borderId="0" xfId="0" applyFill="1"/>
    <xf numFmtId="165" fontId="0" fillId="0" borderId="0" xfId="1" applyFont="1"/>
    <xf numFmtId="0" fontId="3" fillId="4" borderId="1" xfId="0" applyNumberFormat="1" applyFont="1" applyFill="1" applyBorder="1" applyAlignment="1" applyProtection="1">
      <alignment horizontal="center" vertical="center" wrapText="1"/>
    </xf>
    <xf numFmtId="41" fontId="4" fillId="4" borderId="2" xfId="0" applyNumberFormat="1" applyFont="1" applyFill="1" applyBorder="1" applyAlignment="1" applyProtection="1">
      <alignment horizontal="lef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8"/>
  <sheetViews>
    <sheetView workbookViewId="0">
      <selection activeCell="A11" sqref="A11"/>
    </sheetView>
  </sheetViews>
  <sheetFormatPr defaultColWidth="9.140625" defaultRowHeight="15" x14ac:dyDescent="0.25"/>
  <cols>
    <col min="1" max="2" width="9.140625" style="40"/>
    <col min="3" max="3" width="31.42578125" style="40" bestFit="1" customWidth="1"/>
    <col min="4" max="4" width="38.7109375" style="40" customWidth="1"/>
    <col min="5" max="9" width="9.140625" style="40"/>
    <col min="10" max="11" width="0" style="40" hidden="1" customWidth="1"/>
    <col min="12" max="16384" width="9.140625" style="40"/>
  </cols>
  <sheetData>
    <row r="2" spans="1:11" ht="18.75" x14ac:dyDescent="0.3">
      <c r="C2" s="41" t="s">
        <v>110</v>
      </c>
    </row>
    <row r="3" spans="1:11" ht="12" customHeight="1" x14ac:dyDescent="0.3">
      <c r="C3" s="41"/>
    </row>
    <row r="4" spans="1:11" x14ac:dyDescent="0.25">
      <c r="C4" s="42" t="s">
        <v>209</v>
      </c>
      <c r="D4" s="43" t="s">
        <v>206</v>
      </c>
    </row>
    <row r="5" spans="1:11" x14ac:dyDescent="0.25">
      <c r="C5" s="42" t="s">
        <v>210</v>
      </c>
      <c r="D5" s="43">
        <v>4</v>
      </c>
    </row>
    <row r="6" spans="1:11" x14ac:dyDescent="0.25">
      <c r="C6" s="42" t="s">
        <v>201</v>
      </c>
      <c r="D6" s="44">
        <v>2016</v>
      </c>
      <c r="J6" s="40" t="s">
        <v>206</v>
      </c>
    </row>
    <row r="7" spans="1:11" x14ac:dyDescent="0.25">
      <c r="J7" s="40" t="s">
        <v>207</v>
      </c>
    </row>
    <row r="8" spans="1:11" x14ac:dyDescent="0.25">
      <c r="A8" s="40" t="s">
        <v>257</v>
      </c>
      <c r="J8" s="40" t="s">
        <v>208</v>
      </c>
    </row>
    <row r="9" spans="1:11" x14ac:dyDescent="0.25">
      <c r="A9" s="40" t="s">
        <v>229</v>
      </c>
    </row>
    <row r="10" spans="1:11" ht="14.25" customHeight="1" x14ac:dyDescent="0.25">
      <c r="A10" s="40" t="s">
        <v>258</v>
      </c>
      <c r="J10" s="40">
        <v>1</v>
      </c>
      <c r="K10" s="40" t="s">
        <v>125</v>
      </c>
    </row>
    <row r="11" spans="1:11" x14ac:dyDescent="0.25">
      <c r="A11" s="40" t="s">
        <v>322</v>
      </c>
      <c r="J11" s="40">
        <v>2</v>
      </c>
      <c r="K11" s="40" t="s">
        <v>151</v>
      </c>
    </row>
    <row r="12" spans="1:11" x14ac:dyDescent="0.25">
      <c r="J12" s="40">
        <v>3</v>
      </c>
      <c r="K12" s="40" t="s">
        <v>129</v>
      </c>
    </row>
    <row r="13" spans="1:11" x14ac:dyDescent="0.25">
      <c r="D13" s="40" t="s">
        <v>111</v>
      </c>
      <c r="J13" s="40">
        <v>4</v>
      </c>
      <c r="K13" s="40" t="s">
        <v>167</v>
      </c>
    </row>
    <row r="14" spans="1:11" x14ac:dyDescent="0.25">
      <c r="J14" s="40">
        <v>5</v>
      </c>
      <c r="K14" s="45"/>
    </row>
    <row r="15" spans="1:11" x14ac:dyDescent="0.25">
      <c r="J15" s="40">
        <v>6</v>
      </c>
      <c r="K15" s="45"/>
    </row>
    <row r="16" spans="1:11" x14ac:dyDescent="0.25">
      <c r="B16" s="46" t="s">
        <v>51</v>
      </c>
      <c r="C16" s="47" t="s">
        <v>103</v>
      </c>
      <c r="D16" s="47" t="s">
        <v>104</v>
      </c>
      <c r="J16" s="40">
        <v>7</v>
      </c>
      <c r="K16" s="45"/>
    </row>
    <row r="17" spans="1:11" x14ac:dyDescent="0.25">
      <c r="B17" s="48">
        <v>1</v>
      </c>
      <c r="C17" s="49" t="s">
        <v>112</v>
      </c>
      <c r="D17" s="50" t="s">
        <v>114</v>
      </c>
      <c r="J17" s="40">
        <v>8</v>
      </c>
      <c r="K17" s="45"/>
    </row>
    <row r="18" spans="1:11" x14ac:dyDescent="0.25">
      <c r="B18" s="48">
        <v>2</v>
      </c>
      <c r="C18" s="49" t="s">
        <v>105</v>
      </c>
      <c r="D18" s="50" t="s">
        <v>115</v>
      </c>
      <c r="J18" s="40">
        <v>9</v>
      </c>
      <c r="K18" s="45"/>
    </row>
    <row r="19" spans="1:11" x14ac:dyDescent="0.25">
      <c r="B19" s="48">
        <v>3</v>
      </c>
      <c r="C19" s="49" t="s">
        <v>113</v>
      </c>
      <c r="D19" s="50" t="s">
        <v>116</v>
      </c>
      <c r="J19" s="40">
        <v>10</v>
      </c>
      <c r="K19" s="45"/>
    </row>
    <row r="20" spans="1:11" x14ac:dyDescent="0.25">
      <c r="B20" s="48">
        <v>4</v>
      </c>
      <c r="C20" s="49" t="s">
        <v>106</v>
      </c>
      <c r="D20" s="50" t="s">
        <v>117</v>
      </c>
      <c r="J20" s="40">
        <v>11</v>
      </c>
      <c r="K20" s="45"/>
    </row>
    <row r="21" spans="1:11" x14ac:dyDescent="0.25">
      <c r="B21" s="46"/>
      <c r="C21" s="46"/>
      <c r="D21" s="46"/>
      <c r="J21" s="40">
        <v>12</v>
      </c>
      <c r="K21" s="45"/>
    </row>
    <row r="23" spans="1:11" x14ac:dyDescent="0.25">
      <c r="B23" s="51" t="s">
        <v>107</v>
      </c>
      <c r="C23" s="52" t="s">
        <v>108</v>
      </c>
    </row>
    <row r="24" spans="1:11" x14ac:dyDescent="0.25">
      <c r="C24" s="52" t="s">
        <v>109</v>
      </c>
    </row>
    <row r="29" spans="1:11" ht="29.25" customHeight="1" x14ac:dyDescent="0.25">
      <c r="A29" s="53"/>
      <c r="B29" s="53"/>
      <c r="C29" s="54" t="s">
        <v>203</v>
      </c>
      <c r="D29" s="54" t="s">
        <v>273</v>
      </c>
    </row>
    <row r="30" spans="1:11" x14ac:dyDescent="0.25">
      <c r="C30" s="55" t="s">
        <v>202</v>
      </c>
      <c r="D30" s="55" t="s">
        <v>202</v>
      </c>
    </row>
    <row r="38" spans="3:3" x14ac:dyDescent="0.25">
      <c r="C38" s="56"/>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17" right="0.26" top="0.75" bottom="0.75" header="0.3" footer="0.3"/>
  <pageSetup paperSize="9" scale="93"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workbookViewId="0">
      <selection activeCell="G1" sqref="G1:G1048576"/>
    </sheetView>
  </sheetViews>
  <sheetFormatPr defaultRowHeight="15" x14ac:dyDescent="0.25"/>
  <cols>
    <col min="1" max="1" width="9.140625" style="65"/>
    <col min="2" max="2" width="28.85546875" style="65" customWidth="1"/>
    <col min="3" max="3" width="13" style="65" customWidth="1"/>
    <col min="4" max="4" width="22" style="103" customWidth="1"/>
    <col min="5" max="5" width="22" style="67" customWidth="1"/>
    <col min="6" max="6" width="22" style="90" customWidth="1"/>
    <col min="7" max="7" width="21" style="111" hidden="1" customWidth="1"/>
    <col min="8" max="8" width="9.140625" style="65"/>
    <col min="9" max="9" width="26" style="65" customWidth="1"/>
    <col min="10" max="10" width="23.85546875" style="65" customWidth="1"/>
    <col min="11" max="16384" width="9.140625" style="65"/>
  </cols>
  <sheetData>
    <row r="1" spans="1:11" x14ac:dyDescent="0.25">
      <c r="A1" s="32" t="s">
        <v>51</v>
      </c>
      <c r="B1" s="28" t="s">
        <v>103</v>
      </c>
      <c r="C1" s="13" t="s">
        <v>118</v>
      </c>
      <c r="D1" s="85" t="s">
        <v>119</v>
      </c>
      <c r="E1" s="29" t="s">
        <v>101</v>
      </c>
      <c r="F1" s="29" t="s">
        <v>120</v>
      </c>
      <c r="G1" s="110"/>
    </row>
    <row r="2" spans="1:11" x14ac:dyDescent="0.25">
      <c r="A2" s="66" t="s">
        <v>125</v>
      </c>
      <c r="B2" s="5" t="s">
        <v>0</v>
      </c>
      <c r="C2" s="3" t="s">
        <v>1</v>
      </c>
      <c r="D2" s="93"/>
      <c r="E2" s="4"/>
      <c r="F2" s="87"/>
    </row>
    <row r="3" spans="1:11" x14ac:dyDescent="0.25">
      <c r="A3" s="66" t="s">
        <v>143</v>
      </c>
      <c r="B3" s="6" t="s">
        <v>166</v>
      </c>
      <c r="C3" s="3" t="s">
        <v>2</v>
      </c>
      <c r="D3" s="100">
        <f>D4+D5+D6</f>
        <v>24233991056</v>
      </c>
      <c r="E3" s="9">
        <v>34164593848</v>
      </c>
      <c r="F3" s="88">
        <f>IF(ISERROR(D3/G3),"-",D3/G3)</f>
        <v>4.7723567871146919</v>
      </c>
      <c r="G3" s="100">
        <v>5077992308</v>
      </c>
      <c r="H3" s="75"/>
      <c r="J3" s="92"/>
      <c r="K3" s="92"/>
    </row>
    <row r="4" spans="1:11" x14ac:dyDescent="0.25">
      <c r="A4" s="66"/>
      <c r="B4" s="6" t="s">
        <v>3</v>
      </c>
      <c r="C4" s="3" t="s">
        <v>4</v>
      </c>
      <c r="D4" s="100">
        <f>BCDanhMucDauTu_06029!F65-D5</f>
        <v>24233991056</v>
      </c>
      <c r="E4" s="9">
        <v>34164593848</v>
      </c>
      <c r="F4" s="88">
        <f t="shared" ref="F4:F28" si="0">IF(ISERROR(D4/G4),"-",D4/G4)</f>
        <v>4.7723567871146919</v>
      </c>
      <c r="G4" s="103">
        <v>5077992308</v>
      </c>
      <c r="H4" s="75"/>
      <c r="J4" s="92"/>
      <c r="K4" s="92"/>
    </row>
    <row r="5" spans="1:11" x14ac:dyDescent="0.25">
      <c r="A5" s="66"/>
      <c r="B5" s="6" t="s">
        <v>5</v>
      </c>
      <c r="C5" s="3" t="s">
        <v>6</v>
      </c>
      <c r="D5" s="100">
        <v>0</v>
      </c>
      <c r="E5" s="9">
        <v>0</v>
      </c>
      <c r="F5" s="88" t="str">
        <f t="shared" si="0"/>
        <v>-</v>
      </c>
      <c r="G5" s="103">
        <v>0</v>
      </c>
      <c r="H5" s="75"/>
      <c r="J5" s="92"/>
      <c r="K5" s="92"/>
    </row>
    <row r="6" spans="1:11" x14ac:dyDescent="0.25">
      <c r="A6" s="66"/>
      <c r="B6" s="6" t="s">
        <v>7</v>
      </c>
      <c r="C6" s="3" t="s">
        <v>8</v>
      </c>
      <c r="D6" s="100"/>
      <c r="E6" s="9"/>
      <c r="F6" s="88" t="str">
        <f t="shared" si="0"/>
        <v>-</v>
      </c>
      <c r="G6" s="103"/>
      <c r="H6" s="75"/>
      <c r="J6" s="92"/>
      <c r="K6" s="92"/>
    </row>
    <row r="7" spans="1:11" x14ac:dyDescent="0.25">
      <c r="A7" s="66" t="s">
        <v>144</v>
      </c>
      <c r="B7" s="6" t="s">
        <v>165</v>
      </c>
      <c r="C7" s="3" t="s">
        <v>9</v>
      </c>
      <c r="D7" s="100">
        <f>SUM(D8:D10)</f>
        <v>54315101300</v>
      </c>
      <c r="E7" s="9">
        <v>42206255800</v>
      </c>
      <c r="F7" s="88">
        <f t="shared" si="0"/>
        <v>0.818391882733285</v>
      </c>
      <c r="G7" s="103">
        <v>66368084100</v>
      </c>
      <c r="H7" s="75"/>
      <c r="J7" s="92"/>
      <c r="K7" s="92"/>
    </row>
    <row r="8" spans="1:11" x14ac:dyDescent="0.25">
      <c r="A8" s="66"/>
      <c r="B8" s="6" t="s">
        <v>224</v>
      </c>
      <c r="C8" s="3" t="s">
        <v>138</v>
      </c>
      <c r="D8" s="100">
        <f>BCDanhMucDauTu_06029!F39</f>
        <v>54315101300</v>
      </c>
      <c r="E8" s="9">
        <v>42206255800</v>
      </c>
      <c r="F8" s="88">
        <f t="shared" si="0"/>
        <v>0.818391882733285</v>
      </c>
      <c r="G8" s="103">
        <v>66368084100</v>
      </c>
      <c r="H8" s="75"/>
      <c r="J8" s="92"/>
      <c r="K8" s="92"/>
    </row>
    <row r="9" spans="1:11" x14ac:dyDescent="0.25">
      <c r="A9" s="66"/>
      <c r="B9" s="6" t="s">
        <v>56</v>
      </c>
      <c r="C9" s="3" t="s">
        <v>139</v>
      </c>
      <c r="D9" s="100">
        <f>BCDanhMucDauTu_06029!F52</f>
        <v>0</v>
      </c>
      <c r="E9" s="9">
        <v>0</v>
      </c>
      <c r="F9" s="88" t="str">
        <f t="shared" si="0"/>
        <v>-</v>
      </c>
      <c r="G9" s="103">
        <v>0</v>
      </c>
      <c r="H9" s="75"/>
      <c r="J9" s="92"/>
      <c r="K9" s="92"/>
    </row>
    <row r="10" spans="1:11" x14ac:dyDescent="0.25">
      <c r="A10" s="66"/>
      <c r="B10" s="6" t="s">
        <v>57</v>
      </c>
      <c r="C10" s="3" t="s">
        <v>276</v>
      </c>
      <c r="D10" s="100">
        <f>BCDanhMucDauTu_06029!F54</f>
        <v>0</v>
      </c>
      <c r="E10" s="9">
        <v>0</v>
      </c>
      <c r="F10" s="88"/>
      <c r="G10" s="103"/>
      <c r="H10" s="75"/>
      <c r="I10" s="92"/>
      <c r="J10" s="92"/>
      <c r="K10" s="92"/>
    </row>
    <row r="11" spans="1:11" x14ac:dyDescent="0.25">
      <c r="A11" s="66" t="s">
        <v>145</v>
      </c>
      <c r="B11" s="6" t="s">
        <v>164</v>
      </c>
      <c r="C11" s="3" t="s">
        <v>10</v>
      </c>
      <c r="D11" s="100">
        <f>BCDanhMucDauTu_06029!F61</f>
        <v>77130000</v>
      </c>
      <c r="E11" s="9">
        <v>27550000</v>
      </c>
      <c r="F11" s="88" t="str">
        <f t="shared" si="0"/>
        <v>-</v>
      </c>
      <c r="G11" s="103">
        <v>0</v>
      </c>
      <c r="H11" s="75"/>
      <c r="J11" s="92"/>
      <c r="K11" s="92"/>
    </row>
    <row r="12" spans="1:11" x14ac:dyDescent="0.25">
      <c r="A12" s="66" t="s">
        <v>146</v>
      </c>
      <c r="B12" s="6" t="s">
        <v>163</v>
      </c>
      <c r="C12" s="3" t="s">
        <v>11</v>
      </c>
      <c r="D12" s="100">
        <f>BCDanhMucDauTu_06029!F60</f>
        <v>0</v>
      </c>
      <c r="E12" s="9">
        <v>0</v>
      </c>
      <c r="F12" s="88" t="str">
        <f t="shared" si="0"/>
        <v>-</v>
      </c>
      <c r="G12" s="103">
        <v>0</v>
      </c>
      <c r="H12" s="75"/>
      <c r="J12" s="92"/>
      <c r="K12" s="92"/>
    </row>
    <row r="13" spans="1:11" ht="21" x14ac:dyDescent="0.25">
      <c r="A13" s="66" t="s">
        <v>147</v>
      </c>
      <c r="B13" s="6" t="s">
        <v>162</v>
      </c>
      <c r="C13" s="3" t="s">
        <v>12</v>
      </c>
      <c r="D13" s="100">
        <f>SUM(D14:D16)</f>
        <v>0</v>
      </c>
      <c r="E13" s="9">
        <v>138951260</v>
      </c>
      <c r="F13" s="88" t="str">
        <f t="shared" si="0"/>
        <v>-</v>
      </c>
      <c r="G13" s="103">
        <v>0</v>
      </c>
      <c r="H13" s="75"/>
      <c r="J13" s="92"/>
      <c r="K13" s="92"/>
    </row>
    <row r="14" spans="1:11" s="68" customFormat="1" x14ac:dyDescent="0.25">
      <c r="A14" s="66"/>
      <c r="B14" s="6" t="s">
        <v>224</v>
      </c>
      <c r="C14" s="3" t="s">
        <v>140</v>
      </c>
      <c r="D14" s="100">
        <f>BCDanhMucDauTu_06029!F62</f>
        <v>0</v>
      </c>
      <c r="E14" s="9">
        <v>138951260</v>
      </c>
      <c r="F14" s="88" t="str">
        <f t="shared" si="0"/>
        <v>-</v>
      </c>
      <c r="G14" s="112"/>
      <c r="H14" s="75"/>
      <c r="I14" s="65"/>
      <c r="J14" s="92"/>
      <c r="K14" s="92"/>
    </row>
    <row r="15" spans="1:11" s="68" customFormat="1" x14ac:dyDescent="0.25">
      <c r="A15" s="66"/>
      <c r="B15" s="6" t="s">
        <v>218</v>
      </c>
      <c r="C15" s="3" t="s">
        <v>141</v>
      </c>
      <c r="D15" s="100"/>
      <c r="E15" s="9"/>
      <c r="F15" s="88" t="str">
        <f t="shared" si="0"/>
        <v>-</v>
      </c>
      <c r="G15" s="112"/>
      <c r="H15" s="75"/>
      <c r="I15" s="65"/>
      <c r="J15" s="92"/>
      <c r="K15" s="92"/>
    </row>
    <row r="16" spans="1:11" s="68" customFormat="1" x14ac:dyDescent="0.25">
      <c r="A16" s="66"/>
      <c r="B16" s="6" t="s">
        <v>218</v>
      </c>
      <c r="C16" s="3" t="s">
        <v>214</v>
      </c>
      <c r="D16" s="100"/>
      <c r="E16" s="9"/>
      <c r="F16" s="88" t="str">
        <f t="shared" si="0"/>
        <v>-</v>
      </c>
      <c r="G16" s="112"/>
      <c r="H16" s="75"/>
      <c r="J16" s="92"/>
      <c r="K16" s="92"/>
    </row>
    <row r="17" spans="1:11" x14ac:dyDescent="0.25">
      <c r="A17" s="66" t="s">
        <v>148</v>
      </c>
      <c r="B17" s="6" t="s">
        <v>161</v>
      </c>
      <c r="C17" s="3" t="s">
        <v>13</v>
      </c>
      <c r="D17" s="100">
        <v>0</v>
      </c>
      <c r="E17" s="9">
        <v>0</v>
      </c>
      <c r="F17" s="88" t="str">
        <f t="shared" si="0"/>
        <v>-</v>
      </c>
      <c r="G17" s="103">
        <v>0</v>
      </c>
      <c r="H17" s="75"/>
      <c r="I17" s="68"/>
      <c r="J17" s="92"/>
      <c r="K17" s="92"/>
    </row>
    <row r="18" spans="1:11" x14ac:dyDescent="0.25">
      <c r="A18" s="66" t="s">
        <v>149</v>
      </c>
      <c r="B18" s="6" t="s">
        <v>160</v>
      </c>
      <c r="C18" s="3" t="s">
        <v>14</v>
      </c>
      <c r="D18" s="100">
        <v>0</v>
      </c>
      <c r="E18" s="9">
        <v>0</v>
      </c>
      <c r="F18" s="88" t="str">
        <f t="shared" si="0"/>
        <v>-</v>
      </c>
      <c r="G18" s="103"/>
      <c r="H18" s="75"/>
      <c r="I18" s="68"/>
      <c r="J18" s="92"/>
      <c r="K18" s="92"/>
    </row>
    <row r="19" spans="1:11" s="70" customFormat="1" x14ac:dyDescent="0.25">
      <c r="A19" s="69" t="s">
        <v>150</v>
      </c>
      <c r="B19" s="5" t="s">
        <v>159</v>
      </c>
      <c r="C19" s="24" t="s">
        <v>15</v>
      </c>
      <c r="D19" s="101">
        <f>D3+D7+D11+D12+D13+D17+D18</f>
        <v>78626222356</v>
      </c>
      <c r="E19" s="16">
        <v>76537350908</v>
      </c>
      <c r="F19" s="89">
        <f t="shared" si="0"/>
        <v>1.1004974143995963</v>
      </c>
      <c r="G19" s="113">
        <v>71446076408</v>
      </c>
      <c r="H19" s="75"/>
      <c r="I19" s="65"/>
      <c r="J19" s="92"/>
      <c r="K19" s="92"/>
    </row>
    <row r="20" spans="1:11" x14ac:dyDescent="0.25">
      <c r="A20" s="66" t="s">
        <v>151</v>
      </c>
      <c r="B20" s="5" t="s">
        <v>158</v>
      </c>
      <c r="C20" s="3" t="s">
        <v>16</v>
      </c>
      <c r="D20" s="100"/>
      <c r="E20" s="9"/>
      <c r="F20" s="88" t="str">
        <f t="shared" si="0"/>
        <v>-</v>
      </c>
      <c r="G20" s="103"/>
      <c r="H20" s="75"/>
      <c r="J20" s="92"/>
      <c r="K20" s="92"/>
    </row>
    <row r="21" spans="1:11" ht="21" x14ac:dyDescent="0.25">
      <c r="A21" s="66" t="s">
        <v>152</v>
      </c>
      <c r="B21" s="6" t="s">
        <v>157</v>
      </c>
      <c r="C21" s="3" t="s">
        <v>17</v>
      </c>
      <c r="D21" s="100">
        <f>SUM(D22:D23)</f>
        <v>117375800</v>
      </c>
      <c r="E21" s="9">
        <v>0</v>
      </c>
      <c r="F21" s="88" t="str">
        <f t="shared" si="0"/>
        <v>-</v>
      </c>
      <c r="G21" s="103">
        <v>0</v>
      </c>
      <c r="H21" s="75"/>
      <c r="I21" s="70"/>
      <c r="J21" s="92"/>
      <c r="K21" s="92"/>
    </row>
    <row r="22" spans="1:11" x14ac:dyDescent="0.25">
      <c r="A22" s="66"/>
      <c r="B22" s="6" t="s">
        <v>270</v>
      </c>
      <c r="C22" s="3" t="s">
        <v>142</v>
      </c>
      <c r="D22" s="100">
        <v>117375800</v>
      </c>
      <c r="E22" s="9">
        <v>0</v>
      </c>
      <c r="F22" s="88" t="str">
        <f t="shared" si="0"/>
        <v>-</v>
      </c>
      <c r="G22" s="103"/>
      <c r="H22" s="75"/>
      <c r="J22" s="92"/>
      <c r="K22" s="92"/>
    </row>
    <row r="23" spans="1:11" x14ac:dyDescent="0.25">
      <c r="A23" s="66"/>
      <c r="B23" s="6" t="s">
        <v>218</v>
      </c>
      <c r="C23" s="3" t="s">
        <v>215</v>
      </c>
      <c r="D23" s="100"/>
      <c r="E23" s="9"/>
      <c r="F23" s="88" t="str">
        <f t="shared" si="0"/>
        <v>-</v>
      </c>
      <c r="G23" s="103"/>
      <c r="H23" s="75"/>
      <c r="J23" s="92"/>
      <c r="K23" s="92"/>
    </row>
    <row r="24" spans="1:11" x14ac:dyDescent="0.25">
      <c r="A24" s="66" t="s">
        <v>153</v>
      </c>
      <c r="B24" s="6" t="s">
        <v>156</v>
      </c>
      <c r="C24" s="3" t="s">
        <v>18</v>
      </c>
      <c r="D24" s="100">
        <f>267415621+10653234</f>
        <v>278068855</v>
      </c>
      <c r="E24" s="9">
        <v>272019742</v>
      </c>
      <c r="F24" s="88">
        <f t="shared" si="0"/>
        <v>1.2541120461157935</v>
      </c>
      <c r="G24" s="103">
        <v>221725687</v>
      </c>
      <c r="H24" s="75"/>
      <c r="J24" s="92"/>
      <c r="K24" s="92"/>
    </row>
    <row r="25" spans="1:11" x14ac:dyDescent="0.25">
      <c r="A25" s="66" t="s">
        <v>154</v>
      </c>
      <c r="B25" s="6" t="s">
        <v>155</v>
      </c>
      <c r="C25" s="3" t="s">
        <v>19</v>
      </c>
      <c r="D25" s="100">
        <f>D24+D21</f>
        <v>395444655</v>
      </c>
      <c r="E25" s="9">
        <v>272019742</v>
      </c>
      <c r="F25" s="88">
        <f t="shared" si="0"/>
        <v>1.7834859837417034</v>
      </c>
      <c r="G25" s="103">
        <v>221725687</v>
      </c>
      <c r="H25" s="75"/>
      <c r="J25" s="92"/>
      <c r="K25" s="92"/>
    </row>
    <row r="26" spans="1:11" s="70" customFormat="1" ht="21" x14ac:dyDescent="0.25">
      <c r="A26" s="69"/>
      <c r="B26" s="5" t="s">
        <v>136</v>
      </c>
      <c r="C26" s="24" t="s">
        <v>20</v>
      </c>
      <c r="D26" s="101">
        <f>D19-D25</f>
        <v>78230777701</v>
      </c>
      <c r="E26" s="16">
        <v>76265331166</v>
      </c>
      <c r="F26" s="89">
        <f t="shared" si="0"/>
        <v>1.0983712299104778</v>
      </c>
      <c r="G26" s="113">
        <v>71224350721</v>
      </c>
      <c r="H26" s="75"/>
      <c r="I26" s="65"/>
      <c r="J26" s="92"/>
      <c r="K26" s="92"/>
    </row>
    <row r="27" spans="1:11" x14ac:dyDescent="0.25">
      <c r="A27" s="66"/>
      <c r="B27" s="6" t="s">
        <v>21</v>
      </c>
      <c r="C27" s="3" t="s">
        <v>22</v>
      </c>
      <c r="D27" s="102">
        <v>7642544.3499999996</v>
      </c>
      <c r="E27" s="61">
        <v>7646477.5899999999</v>
      </c>
      <c r="F27" s="88">
        <f t="shared" si="0"/>
        <v>1.040539455601684</v>
      </c>
      <c r="G27" s="103">
        <v>7344790.54</v>
      </c>
      <c r="H27" s="75"/>
      <c r="J27" s="92"/>
      <c r="K27" s="92"/>
    </row>
    <row r="28" spans="1:11" ht="21" x14ac:dyDescent="0.25">
      <c r="A28" s="66"/>
      <c r="B28" s="6" t="s">
        <v>23</v>
      </c>
      <c r="C28" s="3" t="s">
        <v>24</v>
      </c>
      <c r="D28" s="126">
        <f>ROUNDDOWN(D26/D27,0)</f>
        <v>10236</v>
      </c>
      <c r="E28" s="9">
        <v>9973</v>
      </c>
      <c r="F28" s="88">
        <f t="shared" si="0"/>
        <v>1.055584201299371</v>
      </c>
      <c r="G28" s="103">
        <v>9697</v>
      </c>
      <c r="H28" s="75"/>
      <c r="I28" s="70"/>
      <c r="J28" s="92"/>
      <c r="K28" s="92"/>
    </row>
    <row r="29" spans="1:11" x14ac:dyDescent="0.25">
      <c r="A29" s="28"/>
      <c r="B29" s="28"/>
      <c r="C29" s="13"/>
      <c r="D29" s="121"/>
      <c r="E29" s="13"/>
      <c r="F29" s="13"/>
      <c r="H29" s="75"/>
      <c r="J29" s="92"/>
    </row>
    <row r="30" spans="1:11" x14ac:dyDescent="0.25">
      <c r="D30" s="103">
        <f ca="1">D26-BCKetQuaHoatDong_06028!D29</f>
        <v>0</v>
      </c>
      <c r="H30" s="75"/>
      <c r="J30" s="92"/>
    </row>
    <row r="31" spans="1:11" ht="21" customHeight="1" x14ac:dyDescent="0.25">
      <c r="B31" s="83"/>
      <c r="C31" s="83"/>
      <c r="D31" s="91"/>
      <c r="E31" s="83"/>
      <c r="F31" s="91"/>
      <c r="H31" s="75"/>
      <c r="J31" s="92"/>
    </row>
    <row r="32" spans="1:11" x14ac:dyDescent="0.25">
      <c r="H32" s="75"/>
      <c r="J32" s="92"/>
    </row>
    <row r="33" spans="8:10" x14ac:dyDescent="0.25">
      <c r="H33" s="75"/>
      <c r="J33" s="92"/>
    </row>
    <row r="34" spans="8:10" x14ac:dyDescent="0.25">
      <c r="H34" s="75"/>
      <c r="J34" s="92"/>
    </row>
    <row r="35" spans="8:10" x14ac:dyDescent="0.25">
      <c r="H35" s="75"/>
      <c r="J35" s="92"/>
    </row>
    <row r="36" spans="8:10" x14ac:dyDescent="0.25">
      <c r="H36" s="75"/>
      <c r="J36" s="92"/>
    </row>
    <row r="37" spans="8:10" x14ac:dyDescent="0.25">
      <c r="H37" s="75"/>
      <c r="J37" s="92"/>
    </row>
    <row r="38" spans="8:10" x14ac:dyDescent="0.25">
      <c r="H38" s="75"/>
      <c r="J38" s="92"/>
    </row>
    <row r="39" spans="8:10" x14ac:dyDescent="0.25">
      <c r="H39" s="75"/>
      <c r="J39" s="92"/>
    </row>
    <row r="40" spans="8:10" x14ac:dyDescent="0.25">
      <c r="H40" s="75"/>
      <c r="J40" s="92"/>
    </row>
    <row r="41" spans="8:10" x14ac:dyDescent="0.25">
      <c r="H41" s="75"/>
      <c r="J41" s="92"/>
    </row>
    <row r="42" spans="8:10" x14ac:dyDescent="0.25">
      <c r="H42" s="75"/>
    </row>
    <row r="43" spans="8:10" x14ac:dyDescent="0.25">
      <c r="H43" s="75"/>
    </row>
    <row r="44" spans="8:10" x14ac:dyDescent="0.25">
      <c r="H44" s="75"/>
    </row>
    <row r="45" spans="8:10" x14ac:dyDescent="0.25">
      <c r="H45" s="75"/>
    </row>
    <row r="46" spans="8:10" x14ac:dyDescent="0.25">
      <c r="H46" s="75"/>
    </row>
    <row r="47" spans="8:10" x14ac:dyDescent="0.25">
      <c r="H47" s="75"/>
    </row>
  </sheetData>
  <pageMargins left="0.17" right="0.17" top="0.75" bottom="0.75" header="0.3" footer="0.3"/>
  <pageSetup paperSize="9" scale="86"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workbookViewId="0">
      <selection activeCell="F27" sqref="F27"/>
    </sheetView>
  </sheetViews>
  <sheetFormatPr defaultRowHeight="15" x14ac:dyDescent="0.25"/>
  <cols>
    <col min="1" max="1" width="6.85546875" style="14" customWidth="1"/>
    <col min="2" max="2" width="43.42578125" style="14" customWidth="1"/>
    <col min="3" max="3" width="9.140625" style="14"/>
    <col min="4" max="4" width="19.42578125" style="86" customWidth="1"/>
    <col min="5" max="5" width="19.42578125" style="31" customWidth="1"/>
    <col min="6" max="6" width="20.42578125" style="81" customWidth="1"/>
    <col min="7" max="7" width="20.42578125" style="30" hidden="1" customWidth="1"/>
    <col min="8" max="8" width="20.42578125" style="14" customWidth="1"/>
    <col min="9" max="9" width="15.28515625" style="14" hidden="1" customWidth="1"/>
    <col min="10" max="10" width="16.28515625" style="14" hidden="1" customWidth="1"/>
    <col min="11" max="12" width="9.140625" style="14" hidden="1" customWidth="1"/>
    <col min="13" max="13" width="30.140625" style="14" hidden="1" customWidth="1"/>
    <col min="14" max="14" width="11.7109375" style="14" hidden="1" customWidth="1"/>
    <col min="15" max="15" width="14.7109375" style="14" hidden="1" customWidth="1"/>
    <col min="16" max="16" width="18" style="63" hidden="1" customWidth="1"/>
    <col min="17" max="17" width="0" style="14" hidden="1" customWidth="1"/>
    <col min="18" max="16384" width="9.140625" style="14"/>
  </cols>
  <sheetData>
    <row r="1" spans="1:24" ht="21" x14ac:dyDescent="0.25">
      <c r="A1" s="27" t="s">
        <v>51</v>
      </c>
      <c r="B1" s="28" t="s">
        <v>100</v>
      </c>
      <c r="C1" s="13" t="s">
        <v>118</v>
      </c>
      <c r="D1" s="29" t="s">
        <v>119</v>
      </c>
      <c r="E1" s="29" t="s">
        <v>101</v>
      </c>
      <c r="F1" s="77" t="s">
        <v>121</v>
      </c>
      <c r="M1" t="s">
        <v>277</v>
      </c>
      <c r="N1"/>
      <c r="O1" t="s">
        <v>278</v>
      </c>
    </row>
    <row r="2" spans="1:24" x14ac:dyDescent="0.25">
      <c r="A2" s="25" t="s">
        <v>125</v>
      </c>
      <c r="B2" s="5" t="s">
        <v>173</v>
      </c>
      <c r="C2" s="3" t="s">
        <v>25</v>
      </c>
      <c r="D2" s="101">
        <f>SUM(D3:D5)</f>
        <v>77449540</v>
      </c>
      <c r="E2" s="16">
        <v>16886317</v>
      </c>
      <c r="F2" s="78">
        <f>SUM(F3:F5)</f>
        <v>194325335</v>
      </c>
      <c r="G2" s="30">
        <v>116875795</v>
      </c>
      <c r="H2" s="62"/>
      <c r="I2" s="62"/>
      <c r="J2" s="62"/>
      <c r="K2" s="62"/>
      <c r="L2" s="62"/>
      <c r="M2" t="s">
        <v>281</v>
      </c>
      <c r="N2" t="s">
        <v>282</v>
      </c>
      <c r="O2">
        <v>300000</v>
      </c>
      <c r="P2" s="124">
        <v>979400</v>
      </c>
      <c r="Q2" s="122"/>
      <c r="W2" s="62"/>
      <c r="X2" s="62"/>
    </row>
    <row r="3" spans="1:24" x14ac:dyDescent="0.25">
      <c r="A3" s="25">
        <v>1</v>
      </c>
      <c r="B3" s="6" t="s">
        <v>164</v>
      </c>
      <c r="C3" s="3" t="s">
        <v>26</v>
      </c>
      <c r="D3" s="100">
        <v>77255000</v>
      </c>
      <c r="E3" s="9">
        <v>0</v>
      </c>
      <c r="F3" s="79">
        <f>D3+G3</f>
        <v>104805000</v>
      </c>
      <c r="G3" s="30">
        <v>27550000</v>
      </c>
      <c r="H3" s="62"/>
      <c r="I3" s="62" t="s">
        <v>279</v>
      </c>
      <c r="J3" s="62">
        <f ca="1">SUMIF($M$2:$P$31,I3,$P$2:$P$31)</f>
        <v>77255000</v>
      </c>
      <c r="K3" s="62" t="s">
        <v>280</v>
      </c>
      <c r="L3" s="62"/>
      <c r="M3" t="s">
        <v>284</v>
      </c>
      <c r="N3" t="s">
        <v>282</v>
      </c>
      <c r="O3">
        <v>303000</v>
      </c>
      <c r="P3" s="124">
        <v>15600</v>
      </c>
      <c r="Q3" s="122"/>
      <c r="W3" s="62"/>
      <c r="X3" s="62"/>
    </row>
    <row r="4" spans="1:24" x14ac:dyDescent="0.25">
      <c r="A4" s="25">
        <v>2</v>
      </c>
      <c r="B4" s="6" t="s">
        <v>174</v>
      </c>
      <c r="C4" s="3" t="s">
        <v>27</v>
      </c>
      <c r="D4" s="100">
        <v>0</v>
      </c>
      <c r="E4" s="9">
        <v>16500000</v>
      </c>
      <c r="F4" s="79">
        <f t="shared" ref="F4:F5" si="0">D4+G4</f>
        <v>87916667</v>
      </c>
      <c r="G4" s="30">
        <v>87916667</v>
      </c>
      <c r="H4" s="62"/>
      <c r="I4" s="62" t="s">
        <v>283</v>
      </c>
      <c r="J4" s="62">
        <f t="shared" ref="J4:J29" ca="1" si="1">SUMIF($M$2:$P$31,I4,$P$2:$P$31)</f>
        <v>0</v>
      </c>
      <c r="K4" s="62" t="s">
        <v>280</v>
      </c>
      <c r="L4" s="62"/>
      <c r="M4" t="s">
        <v>285</v>
      </c>
      <c r="N4" t="s">
        <v>282</v>
      </c>
      <c r="O4">
        <v>320000</v>
      </c>
      <c r="P4" s="124">
        <v>-40311800</v>
      </c>
      <c r="Q4" s="122"/>
      <c r="W4" s="62"/>
      <c r="X4" s="62"/>
    </row>
    <row r="5" spans="1:24" x14ac:dyDescent="0.25">
      <c r="A5" s="25">
        <v>3</v>
      </c>
      <c r="B5" s="6" t="s">
        <v>175</v>
      </c>
      <c r="C5" s="3" t="s">
        <v>28</v>
      </c>
      <c r="D5" s="100">
        <v>194540</v>
      </c>
      <c r="E5" s="9">
        <v>386317</v>
      </c>
      <c r="F5" s="79">
        <f t="shared" si="0"/>
        <v>1603668</v>
      </c>
      <c r="G5" s="30">
        <v>1409128</v>
      </c>
      <c r="H5" s="62"/>
      <c r="I5" s="62"/>
      <c r="J5" s="62">
        <f t="shared" ca="1" si="1"/>
        <v>0</v>
      </c>
      <c r="K5" s="62"/>
      <c r="L5" s="62"/>
      <c r="M5" t="s">
        <v>286</v>
      </c>
      <c r="N5" t="s">
        <v>282</v>
      </c>
      <c r="O5">
        <v>323000</v>
      </c>
      <c r="P5" s="124">
        <v>-321008</v>
      </c>
      <c r="Q5" s="122"/>
      <c r="W5" s="62"/>
      <c r="X5" s="62"/>
    </row>
    <row r="6" spans="1:24" x14ac:dyDescent="0.25">
      <c r="A6" s="25" t="s">
        <v>151</v>
      </c>
      <c r="B6" s="5" t="s">
        <v>176</v>
      </c>
      <c r="C6" s="3" t="s">
        <v>29</v>
      </c>
      <c r="D6" s="101">
        <f ca="1">D7+D8+D9+D10+D11+D12+D13+D14</f>
        <v>134484697</v>
      </c>
      <c r="E6" s="16">
        <v>135233684</v>
      </c>
      <c r="F6" s="78">
        <f ca="1">F7+F8+F9+F10+F11+F12+F13+F14</f>
        <v>555982728</v>
      </c>
      <c r="G6" s="30">
        <v>421498031</v>
      </c>
      <c r="H6" s="62"/>
      <c r="I6" s="62"/>
      <c r="J6" s="62">
        <f t="shared" ca="1" si="1"/>
        <v>0</v>
      </c>
      <c r="K6" s="62"/>
      <c r="L6" s="62"/>
      <c r="M6" s="123" t="s">
        <v>288</v>
      </c>
      <c r="N6" s="123" t="s">
        <v>289</v>
      </c>
      <c r="O6" s="123">
        <v>360110</v>
      </c>
      <c r="P6" s="122">
        <v>76646296600</v>
      </c>
      <c r="Q6" s="122"/>
      <c r="W6" s="62"/>
      <c r="X6" s="62"/>
    </row>
    <row r="7" spans="1:24" x14ac:dyDescent="0.25">
      <c r="A7" s="25">
        <v>1</v>
      </c>
      <c r="B7" s="6" t="s">
        <v>178</v>
      </c>
      <c r="C7" s="3" t="s">
        <v>30</v>
      </c>
      <c r="D7" s="100">
        <f ca="1">J7</f>
        <v>63308370</v>
      </c>
      <c r="E7" s="9">
        <v>65115183</v>
      </c>
      <c r="F7" s="79">
        <f ca="1">D7+G7</f>
        <v>251524531</v>
      </c>
      <c r="G7" s="30">
        <v>188216161</v>
      </c>
      <c r="H7" s="62"/>
      <c r="I7" s="62" t="s">
        <v>287</v>
      </c>
      <c r="J7" s="62">
        <f ca="1">ABS(SUMIF($M$2:$P$31,I7,$P$2:$P$31))</f>
        <v>63308370</v>
      </c>
      <c r="K7" s="62"/>
      <c r="L7" s="62"/>
      <c r="M7" s="123" t="s">
        <v>291</v>
      </c>
      <c r="N7" s="123" t="s">
        <v>289</v>
      </c>
      <c r="O7" s="123">
        <v>360150</v>
      </c>
      <c r="P7" s="122">
        <v>-61044502</v>
      </c>
      <c r="Q7" s="122"/>
      <c r="W7" s="62"/>
      <c r="X7" s="62"/>
    </row>
    <row r="8" spans="1:24" x14ac:dyDescent="0.25">
      <c r="A8" s="25">
        <v>2</v>
      </c>
      <c r="B8" s="6" t="s">
        <v>177</v>
      </c>
      <c r="C8" s="3" t="s">
        <v>31</v>
      </c>
      <c r="D8" s="100">
        <f ca="1">SUM(J8,J9,J10,J11,J12)</f>
        <v>24565543</v>
      </c>
      <c r="E8" s="9">
        <v>24667616</v>
      </c>
      <c r="F8" s="79">
        <f t="shared" ref="F8:F13" ca="1" si="2">D8+G8</f>
        <v>101980702</v>
      </c>
      <c r="G8" s="30">
        <v>77415159</v>
      </c>
      <c r="H8" s="62"/>
      <c r="I8" s="62" t="s">
        <v>290</v>
      </c>
      <c r="J8" s="62">
        <f t="shared" ref="J8:J23" ca="1" si="3">ABS(SUMIF($M$2:$P$31,I8,$P$2:$P$31))</f>
        <v>16000000</v>
      </c>
      <c r="K8" s="62"/>
      <c r="L8" s="62"/>
      <c r="M8" s="123" t="s">
        <v>293</v>
      </c>
      <c r="N8" s="123" t="s">
        <v>294</v>
      </c>
      <c r="O8" s="123">
        <v>500100</v>
      </c>
      <c r="P8" s="122">
        <v>297846216</v>
      </c>
      <c r="Q8" s="122"/>
      <c r="W8" s="62"/>
      <c r="X8" s="62"/>
    </row>
    <row r="9" spans="1:24" ht="31.5" x14ac:dyDescent="0.25">
      <c r="A9" s="25">
        <v>3</v>
      </c>
      <c r="B9" s="6" t="s">
        <v>179</v>
      </c>
      <c r="C9" s="3" t="s">
        <v>32</v>
      </c>
      <c r="D9" s="100">
        <f ca="1">SUM(J13,J14,J15,J16,J17,J18)</f>
        <v>21999997</v>
      </c>
      <c r="E9" s="9">
        <v>22000004</v>
      </c>
      <c r="F9" s="79">
        <f t="shared" ca="1" si="2"/>
        <v>87999997</v>
      </c>
      <c r="G9" s="30">
        <v>66000000</v>
      </c>
      <c r="H9" s="62"/>
      <c r="I9" s="62" t="s">
        <v>292</v>
      </c>
      <c r="J9" s="62">
        <f t="shared" ca="1" si="3"/>
        <v>965539</v>
      </c>
      <c r="K9" s="62"/>
      <c r="L9" s="62"/>
      <c r="M9" s="123" t="s">
        <v>296</v>
      </c>
      <c r="N9" s="123" t="s">
        <v>294</v>
      </c>
      <c r="O9" s="123">
        <v>500200</v>
      </c>
      <c r="P9" s="122">
        <v>-455309716</v>
      </c>
      <c r="Q9" s="122"/>
      <c r="W9" s="62"/>
      <c r="X9" s="62"/>
    </row>
    <row r="10" spans="1:24" x14ac:dyDescent="0.25">
      <c r="A10" s="25">
        <v>4</v>
      </c>
      <c r="B10" s="6" t="s">
        <v>180</v>
      </c>
      <c r="C10" s="3" t="s">
        <v>33</v>
      </c>
      <c r="D10" s="100">
        <f ca="1">J19</f>
        <v>0</v>
      </c>
      <c r="E10" s="9">
        <v>0</v>
      </c>
      <c r="F10" s="79">
        <f t="shared" ca="1" si="2"/>
        <v>0</v>
      </c>
      <c r="G10" s="30">
        <v>0</v>
      </c>
      <c r="H10" s="62"/>
      <c r="I10" s="62" t="s">
        <v>295</v>
      </c>
      <c r="J10" s="62">
        <f t="shared" ca="1" si="3"/>
        <v>2100000</v>
      </c>
      <c r="K10" s="62"/>
      <c r="L10" s="62"/>
      <c r="M10" t="s">
        <v>298</v>
      </c>
      <c r="N10" t="s">
        <v>299</v>
      </c>
      <c r="O10">
        <v>510100</v>
      </c>
      <c r="P10" s="124">
        <v>2588475582</v>
      </c>
      <c r="Q10" s="122"/>
      <c r="W10" s="62"/>
      <c r="X10" s="62"/>
    </row>
    <row r="11" spans="1:24" ht="21" x14ac:dyDescent="0.25">
      <c r="A11" s="25">
        <v>5</v>
      </c>
      <c r="B11" s="6" t="s">
        <v>181</v>
      </c>
      <c r="C11" s="3" t="s">
        <v>34</v>
      </c>
      <c r="D11" s="100">
        <f ca="1">J20</f>
        <v>6999999</v>
      </c>
      <c r="E11" s="9">
        <v>6999999</v>
      </c>
      <c r="F11" s="79">
        <f t="shared" ca="1" si="2"/>
        <v>27999998</v>
      </c>
      <c r="G11" s="30">
        <v>20999999</v>
      </c>
      <c r="H11" s="62"/>
      <c r="I11" s="62" t="s">
        <v>297</v>
      </c>
      <c r="J11" s="62">
        <f t="shared" ca="1" si="3"/>
        <v>500002</v>
      </c>
      <c r="K11" s="62"/>
      <c r="L11" s="62"/>
      <c r="M11" t="s">
        <v>301</v>
      </c>
      <c r="N11" t="s">
        <v>302</v>
      </c>
      <c r="O11">
        <v>520100</v>
      </c>
      <c r="P11" s="124">
        <v>-526356082</v>
      </c>
      <c r="Q11" s="122"/>
      <c r="W11" s="62"/>
      <c r="X11" s="62"/>
    </row>
    <row r="12" spans="1:24" ht="52.5" x14ac:dyDescent="0.25">
      <c r="A12" s="25">
        <v>6</v>
      </c>
      <c r="B12" s="6" t="s">
        <v>182</v>
      </c>
      <c r="C12" s="3" t="s">
        <v>35</v>
      </c>
      <c r="D12" s="100">
        <f ca="1">J21</f>
        <v>0</v>
      </c>
      <c r="E12" s="9">
        <v>0</v>
      </c>
      <c r="F12" s="79">
        <f t="shared" ca="1" si="2"/>
        <v>0</v>
      </c>
      <c r="G12" s="30">
        <v>0</v>
      </c>
      <c r="H12" s="62"/>
      <c r="I12" s="62" t="s">
        <v>300</v>
      </c>
      <c r="J12" s="62">
        <f t="shared" ca="1" si="3"/>
        <v>5000002</v>
      </c>
      <c r="K12" s="62"/>
      <c r="L12" s="62"/>
      <c r="M12" s="123" t="s">
        <v>304</v>
      </c>
      <c r="N12" s="123" t="s">
        <v>305</v>
      </c>
      <c r="O12" s="123">
        <v>600200</v>
      </c>
      <c r="P12" s="122">
        <v>1358795346</v>
      </c>
      <c r="Q12" s="122"/>
      <c r="W12" s="62"/>
      <c r="X12" s="62"/>
    </row>
    <row r="13" spans="1:24" x14ac:dyDescent="0.25">
      <c r="A13" s="25">
        <v>7</v>
      </c>
      <c r="B13" s="6" t="s">
        <v>183</v>
      </c>
      <c r="C13" s="3" t="s">
        <v>36</v>
      </c>
      <c r="D13" s="100">
        <f ca="1">J22</f>
        <v>16554788</v>
      </c>
      <c r="E13" s="9">
        <v>15834882</v>
      </c>
      <c r="F13" s="79">
        <f t="shared" ca="1" si="2"/>
        <v>80933500</v>
      </c>
      <c r="G13" s="30">
        <v>64378712</v>
      </c>
      <c r="H13" s="62"/>
      <c r="I13" s="62" t="s">
        <v>303</v>
      </c>
      <c r="J13" s="62">
        <f t="shared" ca="1" si="3"/>
        <v>9000000</v>
      </c>
      <c r="K13" s="62"/>
      <c r="L13" s="62"/>
      <c r="M13" t="s">
        <v>279</v>
      </c>
      <c r="N13" t="s">
        <v>307</v>
      </c>
      <c r="O13">
        <v>643100</v>
      </c>
      <c r="P13" s="124">
        <v>77255000</v>
      </c>
      <c r="Q13" s="122"/>
      <c r="W13" s="62"/>
      <c r="X13" s="62"/>
    </row>
    <row r="14" spans="1:24" x14ac:dyDescent="0.25">
      <c r="A14" s="25">
        <v>8</v>
      </c>
      <c r="B14" s="6" t="s">
        <v>184</v>
      </c>
      <c r="C14" s="3" t="s">
        <v>37</v>
      </c>
      <c r="D14" s="100">
        <f ca="1">SUM(D15:D16)</f>
        <v>1056000</v>
      </c>
      <c r="E14" s="9">
        <v>616000</v>
      </c>
      <c r="F14" s="79">
        <f ca="1">SUM(F15:F16)</f>
        <v>5544000</v>
      </c>
      <c r="G14" s="30">
        <v>4488000</v>
      </c>
      <c r="H14" s="62"/>
      <c r="I14" s="62" t="s">
        <v>306</v>
      </c>
      <c r="J14" s="62">
        <f t="shared" ca="1" si="3"/>
        <v>899999</v>
      </c>
      <c r="K14" s="62"/>
      <c r="L14" s="62"/>
      <c r="M14" t="s">
        <v>319</v>
      </c>
      <c r="N14" t="s">
        <v>317</v>
      </c>
      <c r="O14">
        <v>650000</v>
      </c>
      <c r="P14" s="124">
        <v>0</v>
      </c>
      <c r="Q14" s="122"/>
      <c r="W14" s="62"/>
      <c r="X14" s="62"/>
    </row>
    <row r="15" spans="1:24" x14ac:dyDescent="0.25">
      <c r="A15" s="25"/>
      <c r="B15" s="7" t="s">
        <v>225</v>
      </c>
      <c r="C15" s="3" t="s">
        <v>172</v>
      </c>
      <c r="D15" s="100">
        <f ca="1">J23</f>
        <v>1056000</v>
      </c>
      <c r="E15" s="9">
        <v>616000</v>
      </c>
      <c r="F15" s="72">
        <f ca="1">D15+G15</f>
        <v>5544000</v>
      </c>
      <c r="G15" s="30">
        <v>4488000</v>
      </c>
      <c r="H15" s="62"/>
      <c r="I15" s="62" t="s">
        <v>308</v>
      </c>
      <c r="J15" s="62">
        <f t="shared" ca="1" si="3"/>
        <v>1000001</v>
      </c>
      <c r="K15" s="62"/>
      <c r="L15" s="62"/>
      <c r="M15" t="s">
        <v>320</v>
      </c>
      <c r="N15" t="s">
        <v>318</v>
      </c>
      <c r="O15">
        <v>679000</v>
      </c>
      <c r="P15" s="124">
        <v>194540</v>
      </c>
      <c r="Q15" s="122"/>
      <c r="W15" s="62"/>
      <c r="X15" s="62"/>
    </row>
    <row r="16" spans="1:24" x14ac:dyDescent="0.25">
      <c r="A16" s="25"/>
      <c r="B16" s="7"/>
      <c r="C16" s="3" t="s">
        <v>216</v>
      </c>
      <c r="D16" s="100">
        <v>0</v>
      </c>
      <c r="E16" s="9">
        <v>0</v>
      </c>
      <c r="F16" s="80">
        <v>0</v>
      </c>
      <c r="G16" s="30">
        <v>0</v>
      </c>
      <c r="H16" s="62"/>
      <c r="I16" s="62" t="s">
        <v>309</v>
      </c>
      <c r="J16" s="62">
        <f t="shared" ca="1" si="3"/>
        <v>0</v>
      </c>
      <c r="K16" s="62"/>
      <c r="L16" s="62"/>
      <c r="M16" t="s">
        <v>287</v>
      </c>
      <c r="N16" t="s">
        <v>310</v>
      </c>
      <c r="O16">
        <v>770200</v>
      </c>
      <c r="P16" s="124">
        <v>-63308370</v>
      </c>
      <c r="Q16" s="122"/>
      <c r="W16" s="62"/>
      <c r="X16" s="62"/>
    </row>
    <row r="17" spans="1:24" x14ac:dyDescent="0.25">
      <c r="A17" s="25" t="s">
        <v>129</v>
      </c>
      <c r="B17" s="5" t="s">
        <v>185</v>
      </c>
      <c r="C17" s="3" t="s">
        <v>38</v>
      </c>
      <c r="D17" s="116">
        <f ca="1">D2-D6</f>
        <v>-57035157</v>
      </c>
      <c r="E17" s="117">
        <v>-118347367</v>
      </c>
      <c r="F17" s="118">
        <f ca="1">F2-F6</f>
        <v>-361657393</v>
      </c>
      <c r="G17" s="30">
        <v>-304622236</v>
      </c>
      <c r="H17" s="62"/>
      <c r="I17" s="62" t="s">
        <v>311</v>
      </c>
      <c r="J17" s="62">
        <f t="shared" ca="1" si="3"/>
        <v>9999997</v>
      </c>
      <c r="K17" s="62"/>
      <c r="L17" s="62"/>
      <c r="M17" t="s">
        <v>303</v>
      </c>
      <c r="N17" t="s">
        <v>310</v>
      </c>
      <c r="O17">
        <v>771001</v>
      </c>
      <c r="P17" s="124">
        <v>-9000000</v>
      </c>
      <c r="Q17" s="122"/>
      <c r="R17" s="62"/>
      <c r="W17" s="62"/>
      <c r="X17" s="62"/>
    </row>
    <row r="18" spans="1:24" x14ac:dyDescent="0.25">
      <c r="A18" s="25" t="s">
        <v>167</v>
      </c>
      <c r="B18" s="5" t="s">
        <v>186</v>
      </c>
      <c r="C18" s="3" t="s">
        <v>39</v>
      </c>
      <c r="D18" s="116">
        <f ca="1">D19+D20</f>
        <v>2062119500</v>
      </c>
      <c r="E18" s="117">
        <v>337109600</v>
      </c>
      <c r="F18" s="118">
        <f ca="1">F19+F20</f>
        <v>1025991100</v>
      </c>
      <c r="G18" s="30">
        <v>-1036128400</v>
      </c>
      <c r="H18" s="62"/>
      <c r="I18" t="s">
        <v>321</v>
      </c>
      <c r="J18" s="62">
        <f t="shared" ca="1" si="3"/>
        <v>1100000</v>
      </c>
      <c r="K18" s="62"/>
      <c r="L18" s="62"/>
      <c r="M18"/>
      <c r="N18"/>
      <c r="O18"/>
      <c r="P18" s="124">
        <v>0</v>
      </c>
      <c r="Q18" s="122"/>
      <c r="W18" s="62"/>
      <c r="X18" s="62"/>
    </row>
    <row r="19" spans="1:24" x14ac:dyDescent="0.25">
      <c r="A19" s="25">
        <v>1</v>
      </c>
      <c r="B19" s="6" t="s">
        <v>187</v>
      </c>
      <c r="C19" s="3" t="s">
        <v>40</v>
      </c>
      <c r="D19" s="119">
        <f ca="1">J24</f>
        <v>-526356082</v>
      </c>
      <c r="E19" s="120">
        <v>-520941270</v>
      </c>
      <c r="F19" s="120">
        <f t="shared" ref="F19:F20" ca="1" si="4">D19+G19</f>
        <v>-320506621</v>
      </c>
      <c r="G19" s="30">
        <v>205849461</v>
      </c>
      <c r="H19" s="62"/>
      <c r="I19" s="62" t="s">
        <v>312</v>
      </c>
      <c r="J19" s="62">
        <f t="shared" ca="1" si="3"/>
        <v>0</v>
      </c>
      <c r="K19" s="62"/>
      <c r="L19" s="62"/>
      <c r="M19" t="s">
        <v>290</v>
      </c>
      <c r="N19" t="s">
        <v>310</v>
      </c>
      <c r="O19">
        <v>771100</v>
      </c>
      <c r="P19" s="124">
        <v>-16000000</v>
      </c>
      <c r="Q19" s="122"/>
      <c r="W19" s="62"/>
      <c r="X19" s="62"/>
    </row>
    <row r="20" spans="1:24" x14ac:dyDescent="0.25">
      <c r="A20" s="25">
        <v>2</v>
      </c>
      <c r="B20" s="6" t="s">
        <v>188</v>
      </c>
      <c r="C20" s="3" t="s">
        <v>41</v>
      </c>
      <c r="D20" s="119">
        <f ca="1">J25</f>
        <v>2588475582</v>
      </c>
      <c r="E20" s="120">
        <v>858050870</v>
      </c>
      <c r="F20" s="120">
        <f t="shared" ca="1" si="4"/>
        <v>1346497721</v>
      </c>
      <c r="G20" s="30">
        <v>-1241977861</v>
      </c>
      <c r="H20" s="62"/>
      <c r="I20" s="62" t="s">
        <v>313</v>
      </c>
      <c r="J20" s="62">
        <f t="shared" ca="1" si="3"/>
        <v>6999999</v>
      </c>
      <c r="K20" s="62"/>
      <c r="L20" s="62"/>
      <c r="M20" t="s">
        <v>292</v>
      </c>
      <c r="N20" t="s">
        <v>310</v>
      </c>
      <c r="O20">
        <v>771101</v>
      </c>
      <c r="P20" s="124">
        <v>-965539</v>
      </c>
      <c r="Q20" s="122"/>
      <c r="W20" s="62"/>
      <c r="X20" s="62"/>
    </row>
    <row r="21" spans="1:24" ht="21" x14ac:dyDescent="0.25">
      <c r="A21" s="25" t="s">
        <v>168</v>
      </c>
      <c r="B21" s="5" t="s">
        <v>189</v>
      </c>
      <c r="C21" s="3" t="s">
        <v>42</v>
      </c>
      <c r="D21" s="116">
        <f ca="1">D17+D18</f>
        <v>2005084343</v>
      </c>
      <c r="E21" s="117">
        <v>218762233</v>
      </c>
      <c r="F21" s="118">
        <f ca="1">F17+F18</f>
        <v>664333707</v>
      </c>
      <c r="G21" s="30">
        <v>-1340750636</v>
      </c>
      <c r="H21" s="62"/>
      <c r="I21" s="62" t="s">
        <v>314</v>
      </c>
      <c r="J21" s="62">
        <f t="shared" ca="1" si="3"/>
        <v>0</v>
      </c>
      <c r="K21" s="62"/>
      <c r="L21" s="62"/>
      <c r="M21" t="s">
        <v>315</v>
      </c>
      <c r="N21" t="s">
        <v>310</v>
      </c>
      <c r="O21">
        <v>773100</v>
      </c>
      <c r="P21" s="124">
        <v>-16554788</v>
      </c>
      <c r="Q21" s="122"/>
      <c r="W21" s="62"/>
      <c r="X21" s="62"/>
    </row>
    <row r="22" spans="1:24" x14ac:dyDescent="0.25">
      <c r="A22" s="25" t="s">
        <v>169</v>
      </c>
      <c r="B22" s="5" t="s">
        <v>190</v>
      </c>
      <c r="C22" s="3" t="s">
        <v>43</v>
      </c>
      <c r="D22" s="116">
        <f>E29</f>
        <v>76265331166</v>
      </c>
      <c r="E22" s="117">
        <v>76011712207</v>
      </c>
      <c r="F22" s="118">
        <v>77786583944</v>
      </c>
      <c r="G22" s="30">
        <v>77786583944</v>
      </c>
      <c r="H22" s="62"/>
      <c r="I22" s="62" t="s">
        <v>315</v>
      </c>
      <c r="J22" s="62">
        <f t="shared" ca="1" si="3"/>
        <v>16554788</v>
      </c>
      <c r="K22" s="62"/>
      <c r="L22" s="62"/>
      <c r="M22" t="s">
        <v>316</v>
      </c>
      <c r="N22" t="s">
        <v>310</v>
      </c>
      <c r="O22">
        <v>773170</v>
      </c>
      <c r="P22" s="124">
        <v>-1056000</v>
      </c>
      <c r="Q22" s="122"/>
      <c r="W22" s="62"/>
      <c r="X22" s="62"/>
    </row>
    <row r="23" spans="1:24" x14ac:dyDescent="0.25">
      <c r="A23" s="25" t="s">
        <v>134</v>
      </c>
      <c r="B23" s="5" t="s">
        <v>191</v>
      </c>
      <c r="C23" s="3" t="s">
        <v>44</v>
      </c>
      <c r="D23" s="116">
        <f ca="1">D25+D26+D27+D28</f>
        <v>1965446535</v>
      </c>
      <c r="E23" s="117">
        <v>253618959</v>
      </c>
      <c r="F23" s="118">
        <f ca="1">F25+F26+F27+F28</f>
        <v>444193757</v>
      </c>
      <c r="G23" s="30">
        <v>-1521252778</v>
      </c>
      <c r="H23" s="62"/>
      <c r="I23" s="62" t="s">
        <v>316</v>
      </c>
      <c r="J23" s="62">
        <f t="shared" ca="1" si="3"/>
        <v>1056000</v>
      </c>
      <c r="K23" s="62" t="s">
        <v>280</v>
      </c>
      <c r="L23" s="62"/>
      <c r="M23" t="s">
        <v>297</v>
      </c>
      <c r="N23" t="s">
        <v>310</v>
      </c>
      <c r="O23">
        <v>773741</v>
      </c>
      <c r="P23" s="124">
        <v>-500002</v>
      </c>
      <c r="Q23" s="122"/>
      <c r="W23" s="62"/>
      <c r="X23" s="62"/>
    </row>
    <row r="24" spans="1:24" x14ac:dyDescent="0.25">
      <c r="A24" s="25"/>
      <c r="B24" s="6" t="s">
        <v>45</v>
      </c>
      <c r="C24" s="3" t="s">
        <v>46</v>
      </c>
      <c r="D24" s="107"/>
      <c r="E24" s="74"/>
      <c r="F24" s="106">
        <v>0</v>
      </c>
      <c r="G24" s="30">
        <v>0</v>
      </c>
      <c r="H24" s="62"/>
      <c r="I24" s="62" t="s">
        <v>301</v>
      </c>
      <c r="J24" s="62">
        <f t="shared" ca="1" si="1"/>
        <v>-526356082</v>
      </c>
      <c r="K24" s="62" t="s">
        <v>280</v>
      </c>
      <c r="L24" s="62"/>
      <c r="M24" t="s">
        <v>306</v>
      </c>
      <c r="N24" t="s">
        <v>310</v>
      </c>
      <c r="O24">
        <v>773745</v>
      </c>
      <c r="P24" s="124">
        <v>-899999</v>
      </c>
      <c r="Q24" s="122"/>
      <c r="W24" s="62"/>
      <c r="X24" s="62"/>
    </row>
    <row r="25" spans="1:24" ht="26.25" customHeight="1" x14ac:dyDescent="0.25">
      <c r="A25" s="25">
        <v>1</v>
      </c>
      <c r="B25" s="6" t="s">
        <v>192</v>
      </c>
      <c r="C25" s="3" t="s">
        <v>261</v>
      </c>
      <c r="D25" s="119">
        <f ca="1">D21</f>
        <v>2005084343</v>
      </c>
      <c r="E25" s="119">
        <v>218762233</v>
      </c>
      <c r="F25" s="119">
        <f ca="1">F21</f>
        <v>664333707</v>
      </c>
      <c r="G25" s="30">
        <v>-1340750636</v>
      </c>
      <c r="H25" s="62"/>
      <c r="I25" s="62" t="s">
        <v>298</v>
      </c>
      <c r="J25" s="62">
        <f t="shared" ca="1" si="1"/>
        <v>2588475582</v>
      </c>
      <c r="K25" s="62" t="s">
        <v>280</v>
      </c>
      <c r="L25" s="62"/>
      <c r="M25" t="s">
        <v>308</v>
      </c>
      <c r="N25" t="s">
        <v>310</v>
      </c>
      <c r="O25">
        <v>773746</v>
      </c>
      <c r="P25" s="124">
        <v>-1000001</v>
      </c>
      <c r="Q25" s="122"/>
      <c r="W25" s="62"/>
      <c r="X25" s="62"/>
    </row>
    <row r="26" spans="1:24" ht="26.25" customHeight="1" x14ac:dyDescent="0.25">
      <c r="A26" s="25">
        <v>2</v>
      </c>
      <c r="B26" s="6" t="s">
        <v>262</v>
      </c>
      <c r="C26" s="3" t="s">
        <v>263</v>
      </c>
      <c r="D26" s="119">
        <v>0</v>
      </c>
      <c r="E26" s="119">
        <v>0</v>
      </c>
      <c r="F26" s="119">
        <v>0</v>
      </c>
      <c r="G26" s="30">
        <v>0</v>
      </c>
      <c r="H26" s="62"/>
      <c r="I26" s="62" t="s">
        <v>281</v>
      </c>
      <c r="J26" s="62">
        <f t="shared" ca="1" si="1"/>
        <v>979400</v>
      </c>
      <c r="K26" s="62" t="s">
        <v>280</v>
      </c>
      <c r="L26" s="62"/>
      <c r="M26" t="s">
        <v>300</v>
      </c>
      <c r="N26" t="s">
        <v>310</v>
      </c>
      <c r="O26">
        <v>773770</v>
      </c>
      <c r="P26" s="124">
        <v>-5000002</v>
      </c>
      <c r="Q26" s="122"/>
      <c r="W26" s="62"/>
      <c r="X26" s="62"/>
    </row>
    <row r="27" spans="1:24" ht="21" x14ac:dyDescent="0.25">
      <c r="A27" s="25">
        <v>3</v>
      </c>
      <c r="B27" s="6" t="s">
        <v>264</v>
      </c>
      <c r="C27" s="3" t="s">
        <v>265</v>
      </c>
      <c r="D27" s="119">
        <f ca="1">SUM(J26:J27)</f>
        <v>995000</v>
      </c>
      <c r="E27" s="119">
        <v>99500000</v>
      </c>
      <c r="F27" s="119">
        <f ca="1">D27+G27</f>
        <v>154225000</v>
      </c>
      <c r="G27" s="30">
        <v>153230000</v>
      </c>
      <c r="H27" s="62"/>
      <c r="I27" s="62" t="s">
        <v>284</v>
      </c>
      <c r="J27" s="62">
        <f t="shared" ca="1" si="1"/>
        <v>15600</v>
      </c>
      <c r="K27" s="62" t="s">
        <v>280</v>
      </c>
      <c r="L27" s="62"/>
      <c r="M27" t="s">
        <v>295</v>
      </c>
      <c r="N27" t="s">
        <v>310</v>
      </c>
      <c r="O27">
        <v>773940</v>
      </c>
      <c r="P27" s="124">
        <v>-2100000</v>
      </c>
      <c r="Q27" s="122"/>
      <c r="W27" s="62"/>
      <c r="X27" s="62"/>
    </row>
    <row r="28" spans="1:24" x14ac:dyDescent="0.25">
      <c r="A28" s="25">
        <v>4</v>
      </c>
      <c r="B28" s="6" t="s">
        <v>266</v>
      </c>
      <c r="C28" s="3" t="s">
        <v>267</v>
      </c>
      <c r="D28" s="119">
        <f ca="1">SUM(J28:J29)</f>
        <v>-40632808</v>
      </c>
      <c r="E28" s="119">
        <v>-64643274</v>
      </c>
      <c r="F28" s="119">
        <f ca="1">D28+G28</f>
        <v>-374364950</v>
      </c>
      <c r="G28" s="30">
        <v>-333732142</v>
      </c>
      <c r="H28" s="62"/>
      <c r="I28" s="62" t="s">
        <v>285</v>
      </c>
      <c r="J28" s="62">
        <f t="shared" ca="1" si="1"/>
        <v>-40311800</v>
      </c>
      <c r="K28" s="62" t="s">
        <v>280</v>
      </c>
      <c r="L28" s="62"/>
      <c r="M28" t="s">
        <v>313</v>
      </c>
      <c r="N28" t="s">
        <v>310</v>
      </c>
      <c r="O28">
        <v>773990</v>
      </c>
      <c r="P28" s="124">
        <v>-6999999</v>
      </c>
      <c r="Q28" s="122"/>
      <c r="W28" s="62"/>
      <c r="X28" s="62"/>
    </row>
    <row r="29" spans="1:24" x14ac:dyDescent="0.25">
      <c r="A29" s="25" t="s">
        <v>170</v>
      </c>
      <c r="B29" s="5" t="s">
        <v>193</v>
      </c>
      <c r="C29" s="3" t="s">
        <v>47</v>
      </c>
      <c r="D29" s="108">
        <f ca="1">D22+D23</f>
        <v>78230777701</v>
      </c>
      <c r="E29" s="104">
        <v>76265331166</v>
      </c>
      <c r="F29" s="105">
        <f ca="1">F22+F23</f>
        <v>78230777701</v>
      </c>
      <c r="G29" s="30">
        <v>76265331166</v>
      </c>
      <c r="H29" s="62"/>
      <c r="I29" s="62" t="s">
        <v>286</v>
      </c>
      <c r="J29" s="62">
        <f t="shared" ca="1" si="1"/>
        <v>-321008</v>
      </c>
      <c r="K29" s="62"/>
      <c r="L29" s="62"/>
      <c r="M29"/>
      <c r="N29"/>
      <c r="O29"/>
      <c r="P29" s="124">
        <v>0</v>
      </c>
      <c r="Q29" s="122"/>
      <c r="W29" s="62"/>
      <c r="X29" s="62"/>
    </row>
    <row r="30" spans="1:24" ht="21" x14ac:dyDescent="0.25">
      <c r="A30" s="25" t="s">
        <v>171</v>
      </c>
      <c r="B30" s="5" t="s">
        <v>194</v>
      </c>
      <c r="C30" s="3" t="s">
        <v>48</v>
      </c>
      <c r="D30" s="100"/>
      <c r="E30" s="9"/>
      <c r="F30" s="79">
        <v>0</v>
      </c>
      <c r="G30" s="30">
        <v>0</v>
      </c>
      <c r="H30" s="62"/>
      <c r="I30" s="62">
        <v>0</v>
      </c>
      <c r="J30" s="62"/>
      <c r="K30" s="62"/>
      <c r="L30" s="62"/>
      <c r="M30" t="s">
        <v>311</v>
      </c>
      <c r="N30" t="s">
        <v>310</v>
      </c>
      <c r="O30">
        <v>774240</v>
      </c>
      <c r="P30" s="124">
        <v>-9999997</v>
      </c>
      <c r="Q30" s="122"/>
      <c r="W30" s="62"/>
      <c r="X30" s="62"/>
    </row>
    <row r="31" spans="1:24" ht="21" x14ac:dyDescent="0.25">
      <c r="A31" s="25"/>
      <c r="B31" s="6" t="s">
        <v>49</v>
      </c>
      <c r="C31" s="3" t="s">
        <v>50</v>
      </c>
      <c r="D31" s="109"/>
      <c r="E31" s="11"/>
      <c r="F31" s="79">
        <v>0</v>
      </c>
      <c r="G31" s="30">
        <v>0</v>
      </c>
      <c r="H31" s="62"/>
      <c r="I31" s="62"/>
      <c r="J31" s="62"/>
      <c r="K31" s="62"/>
      <c r="L31" s="62"/>
      <c r="M31" t="s">
        <v>321</v>
      </c>
      <c r="N31" t="s">
        <v>310</v>
      </c>
      <c r="O31">
        <v>774320</v>
      </c>
      <c r="P31" s="124">
        <v>-1100000</v>
      </c>
      <c r="Q31" s="122"/>
      <c r="W31" s="62"/>
      <c r="X31" s="62"/>
    </row>
    <row r="32" spans="1:24" x14ac:dyDescent="0.25">
      <c r="A32" s="28"/>
      <c r="B32" s="28"/>
      <c r="C32" s="13"/>
      <c r="D32" s="85"/>
      <c r="E32" s="29"/>
      <c r="F32" s="77"/>
      <c r="H32" s="62"/>
      <c r="I32" s="62"/>
      <c r="J32" s="62"/>
      <c r="K32" s="62"/>
      <c r="L32" s="62"/>
      <c r="W32" s="62"/>
      <c r="X32" s="62"/>
    </row>
    <row r="33" spans="4:24" x14ac:dyDescent="0.25">
      <c r="D33" s="86">
        <f ca="1">D29-BCTaiSan_06027!D26</f>
        <v>0</v>
      </c>
      <c r="E33" s="31">
        <f>E29-BCTaiSan_06027!E26</f>
        <v>0</v>
      </c>
      <c r="F33" s="81">
        <f ca="1">F29-D29</f>
        <v>0</v>
      </c>
      <c r="H33" s="62"/>
      <c r="I33" s="62"/>
      <c r="J33" s="62"/>
      <c r="K33" s="62"/>
      <c r="L33" s="62"/>
      <c r="W33" s="62"/>
      <c r="X33" s="62"/>
    </row>
    <row r="34" spans="4:24" x14ac:dyDescent="0.25">
      <c r="H34" s="62"/>
      <c r="I34" s="62"/>
      <c r="J34" s="62"/>
      <c r="K34" s="62"/>
      <c r="L34" s="62"/>
      <c r="X34" s="62"/>
    </row>
    <row r="35" spans="4:24" x14ac:dyDescent="0.25">
      <c r="H35" s="62"/>
      <c r="I35" s="62"/>
      <c r="J35" s="62"/>
      <c r="K35" s="62"/>
      <c r="L35" s="62"/>
    </row>
    <row r="36" spans="4:24" x14ac:dyDescent="0.25">
      <c r="I36" s="62"/>
    </row>
  </sheetData>
  <pageMargins left="0.17" right="0.17" top="0.75" bottom="0.75" header="0.3" footer="0.3"/>
  <pageSetup paperSize="9" scale="84"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topLeftCell="A16" zoomScaleNormal="100" workbookViewId="0">
      <selection activeCell="F68" activeCellId="2" sqref="F57 F63 F68"/>
    </sheetView>
  </sheetViews>
  <sheetFormatPr defaultRowHeight="15" x14ac:dyDescent="0.25"/>
  <cols>
    <col min="1" max="1" width="4.5703125" style="14" customWidth="1"/>
    <col min="2" max="2" width="21.140625" style="14" customWidth="1"/>
    <col min="3" max="3" width="9.28515625" style="14" bestFit="1" customWidth="1"/>
    <col min="4" max="4" width="16.28515625" style="14" bestFit="1" customWidth="1"/>
    <col min="5" max="5" width="13.42578125" style="14" bestFit="1" customWidth="1"/>
    <col min="6" max="6" width="18.140625" style="14" bestFit="1" customWidth="1"/>
    <col min="7" max="7" width="14.7109375" style="14" customWidth="1"/>
    <col min="8" max="8" width="19" style="14" customWidth="1"/>
    <col min="9" max="9" width="9.140625" style="14"/>
    <col min="10" max="10" width="12.140625" style="14" bestFit="1" customWidth="1"/>
    <col min="11" max="11" width="16.42578125" style="14" bestFit="1" customWidth="1"/>
    <col min="12" max="12" width="16.28515625" style="14" bestFit="1" customWidth="1"/>
    <col min="13" max="16384" width="9.140625" style="14"/>
  </cols>
  <sheetData>
    <row r="1" spans="1:15" ht="48.75" customHeight="1" x14ac:dyDescent="0.25">
      <c r="A1" s="13" t="s">
        <v>51</v>
      </c>
      <c r="B1" s="13" t="s">
        <v>122</v>
      </c>
      <c r="C1" s="13" t="s">
        <v>118</v>
      </c>
      <c r="D1" s="13" t="s">
        <v>102</v>
      </c>
      <c r="E1" s="13" t="s">
        <v>123</v>
      </c>
      <c r="F1" s="13" t="s">
        <v>124</v>
      </c>
      <c r="G1" s="13" t="s">
        <v>137</v>
      </c>
    </row>
    <row r="2" spans="1:15" s="22" customFormat="1" x14ac:dyDescent="0.25">
      <c r="A2" s="18" t="s">
        <v>125</v>
      </c>
      <c r="B2" s="18" t="s">
        <v>52</v>
      </c>
      <c r="C2" s="18">
        <v>2246</v>
      </c>
      <c r="D2" s="19"/>
      <c r="E2" s="19"/>
      <c r="F2" s="19"/>
      <c r="G2" s="23"/>
    </row>
    <row r="3" spans="1:15" x14ac:dyDescent="0.25">
      <c r="A3" s="2">
        <v>1</v>
      </c>
      <c r="B3" s="2" t="s">
        <v>232</v>
      </c>
      <c r="C3" s="2">
        <v>2246.1</v>
      </c>
      <c r="D3" s="10">
        <v>50011</v>
      </c>
      <c r="E3" s="10">
        <v>46000</v>
      </c>
      <c r="F3" s="10">
        <f>D3*E3</f>
        <v>2300506000</v>
      </c>
      <c r="G3" s="12">
        <f t="shared" ref="G3:G33" si="0">F3/$F$69</f>
        <v>2.9258762930055068E-2</v>
      </c>
      <c r="H3" s="34"/>
      <c r="I3" s="34"/>
      <c r="J3" s="15"/>
      <c r="K3" s="15"/>
      <c r="L3" s="15"/>
      <c r="M3" s="71"/>
      <c r="N3" s="71"/>
      <c r="O3" s="71"/>
    </row>
    <row r="4" spans="1:15" x14ac:dyDescent="0.25">
      <c r="A4" s="2">
        <v>2</v>
      </c>
      <c r="B4" s="2" t="s">
        <v>243</v>
      </c>
      <c r="C4" s="2">
        <v>2246.1999999999998</v>
      </c>
      <c r="D4" s="10">
        <v>40</v>
      </c>
      <c r="E4" s="10">
        <v>8000</v>
      </c>
      <c r="F4" s="10">
        <f t="shared" ref="F4:F35" si="1">D4*E4</f>
        <v>320000</v>
      </c>
      <c r="G4" s="12">
        <f t="shared" si="0"/>
        <v>4.0698890320727794E-6</v>
      </c>
      <c r="H4" s="34"/>
      <c r="I4" s="63"/>
      <c r="J4" s="15"/>
      <c r="K4" s="63"/>
      <c r="L4" s="15"/>
      <c r="M4" s="71"/>
      <c r="N4" s="71"/>
      <c r="O4" s="71"/>
    </row>
    <row r="5" spans="1:15" x14ac:dyDescent="0.25">
      <c r="A5" s="2">
        <v>3</v>
      </c>
      <c r="B5" s="2" t="s">
        <v>238</v>
      </c>
      <c r="C5" s="2">
        <v>2246.3000000000002</v>
      </c>
      <c r="D5" s="10">
        <v>140010</v>
      </c>
      <c r="E5" s="10">
        <v>70000</v>
      </c>
      <c r="F5" s="10">
        <f t="shared" si="1"/>
        <v>9800700000</v>
      </c>
      <c r="G5" s="12">
        <f t="shared" si="0"/>
        <v>0.12464925448948654</v>
      </c>
      <c r="H5" s="34"/>
      <c r="I5" s="63"/>
      <c r="J5" s="15"/>
      <c r="K5" s="63"/>
      <c r="L5" s="15"/>
      <c r="M5" s="71"/>
      <c r="N5" s="71"/>
      <c r="O5" s="71"/>
    </row>
    <row r="6" spans="1:15" x14ac:dyDescent="0.25">
      <c r="A6" s="2">
        <v>4</v>
      </c>
      <c r="B6" s="2" t="s">
        <v>251</v>
      </c>
      <c r="C6" s="2">
        <v>2246.4</v>
      </c>
      <c r="D6" s="10">
        <v>125000</v>
      </c>
      <c r="E6" s="10">
        <v>13700</v>
      </c>
      <c r="F6" s="10">
        <f t="shared" si="1"/>
        <v>1712500000</v>
      </c>
      <c r="G6" s="12">
        <f t="shared" si="0"/>
        <v>2.1780265523201985E-2</v>
      </c>
      <c r="H6" s="34"/>
      <c r="I6" s="63"/>
      <c r="J6" s="15"/>
      <c r="K6" s="63"/>
      <c r="L6" s="15"/>
      <c r="M6" s="71"/>
      <c r="N6" s="71"/>
      <c r="O6" s="71"/>
    </row>
    <row r="7" spans="1:15" x14ac:dyDescent="0.25">
      <c r="A7" s="2">
        <v>5</v>
      </c>
      <c r="B7" s="2" t="s">
        <v>234</v>
      </c>
      <c r="C7" s="2">
        <v>2246.5</v>
      </c>
      <c r="D7" s="10">
        <v>69212</v>
      </c>
      <c r="E7" s="10">
        <v>21400</v>
      </c>
      <c r="F7" s="10">
        <f t="shared" si="1"/>
        <v>1481136800</v>
      </c>
      <c r="G7" s="12">
        <f t="shared" si="0"/>
        <v>1.8837695054123044E-2</v>
      </c>
      <c r="H7" s="34"/>
      <c r="I7" s="63"/>
      <c r="J7" s="15"/>
      <c r="K7" s="63"/>
      <c r="L7" s="15"/>
      <c r="M7" s="71"/>
      <c r="N7" s="71"/>
      <c r="O7" s="71"/>
    </row>
    <row r="8" spans="1:15" x14ac:dyDescent="0.25">
      <c r="A8" s="2">
        <v>6</v>
      </c>
      <c r="B8" s="2" t="s">
        <v>247</v>
      </c>
      <c r="C8" s="2">
        <v>2246.6</v>
      </c>
      <c r="D8" s="10">
        <v>465812</v>
      </c>
      <c r="E8" s="10">
        <v>15100</v>
      </c>
      <c r="F8" s="10">
        <f t="shared" si="1"/>
        <v>7033761200</v>
      </c>
      <c r="G8" s="12">
        <f t="shared" si="0"/>
        <v>8.9458211131559606E-2</v>
      </c>
      <c r="H8" s="34"/>
      <c r="I8" s="63"/>
      <c r="J8" s="15"/>
      <c r="K8" s="63"/>
      <c r="L8" s="15"/>
      <c r="M8" s="71"/>
      <c r="N8" s="71"/>
      <c r="O8" s="71"/>
    </row>
    <row r="9" spans="1:15" x14ac:dyDescent="0.25">
      <c r="A9" s="2">
        <v>7</v>
      </c>
      <c r="B9" s="2" t="s">
        <v>237</v>
      </c>
      <c r="C9" s="2">
        <v>2246.6999999999998</v>
      </c>
      <c r="D9" s="10">
        <v>10</v>
      </c>
      <c r="E9" s="10">
        <v>4600</v>
      </c>
      <c r="F9" s="10">
        <f t="shared" si="1"/>
        <v>46000</v>
      </c>
      <c r="G9" s="12">
        <f t="shared" si="0"/>
        <v>5.8504654836046206E-7</v>
      </c>
      <c r="H9" s="34"/>
      <c r="I9" s="63"/>
      <c r="J9" s="15"/>
      <c r="K9" s="63"/>
      <c r="L9" s="15"/>
      <c r="M9" s="71"/>
      <c r="N9" s="71"/>
      <c r="O9" s="71"/>
    </row>
    <row r="10" spans="1:15" x14ac:dyDescent="0.25">
      <c r="A10" s="2">
        <v>8</v>
      </c>
      <c r="B10" s="2" t="s">
        <v>255</v>
      </c>
      <c r="C10" s="2">
        <v>2246.8000000000002</v>
      </c>
      <c r="D10" s="10">
        <v>75810</v>
      </c>
      <c r="E10" s="10">
        <v>13800</v>
      </c>
      <c r="F10" s="10">
        <f t="shared" si="1"/>
        <v>1046178000</v>
      </c>
      <c r="G10" s="12">
        <f t="shared" si="0"/>
        <v>1.330571364936199E-2</v>
      </c>
      <c r="H10" s="34"/>
      <c r="I10" s="63"/>
      <c r="J10" s="15"/>
      <c r="K10" s="63"/>
      <c r="L10" s="15"/>
      <c r="M10" s="71"/>
      <c r="N10" s="71"/>
      <c r="O10" s="71"/>
    </row>
    <row r="11" spans="1:15" x14ac:dyDescent="0.25">
      <c r="A11" s="2">
        <v>9</v>
      </c>
      <c r="B11" s="2" t="s">
        <v>231</v>
      </c>
      <c r="C11" s="2">
        <v>2246.9</v>
      </c>
      <c r="D11" s="10">
        <v>65532</v>
      </c>
      <c r="E11" s="10">
        <v>26300</v>
      </c>
      <c r="F11" s="10">
        <f t="shared" si="1"/>
        <v>1723491600</v>
      </c>
      <c r="G11" s="12">
        <f t="shared" si="0"/>
        <v>2.1920061124092397E-2</v>
      </c>
      <c r="H11" s="34"/>
      <c r="I11" s="63"/>
      <c r="J11" s="15"/>
      <c r="K11" s="63"/>
      <c r="L11" s="15"/>
      <c r="M11" s="71"/>
      <c r="N11" s="71"/>
      <c r="O11" s="71"/>
    </row>
    <row r="12" spans="1:15" x14ac:dyDescent="0.25">
      <c r="A12" s="2">
        <v>10</v>
      </c>
      <c r="B12" s="2" t="s">
        <v>244</v>
      </c>
      <c r="C12" s="2">
        <v>2246.1</v>
      </c>
      <c r="D12" s="10">
        <v>10</v>
      </c>
      <c r="E12" s="10">
        <v>6800</v>
      </c>
      <c r="F12" s="10">
        <f t="shared" si="1"/>
        <v>68000</v>
      </c>
      <c r="G12" s="12">
        <f t="shared" si="0"/>
        <v>8.648514193154657E-7</v>
      </c>
      <c r="H12" s="34"/>
      <c r="I12" s="63"/>
      <c r="J12" s="15"/>
      <c r="K12" s="63"/>
      <c r="L12" s="15"/>
      <c r="M12" s="71"/>
      <c r="N12" s="71"/>
      <c r="O12" s="71"/>
    </row>
    <row r="13" spans="1:15" x14ac:dyDescent="0.25">
      <c r="A13" s="2">
        <v>11</v>
      </c>
      <c r="B13" s="2" t="s">
        <v>254</v>
      </c>
      <c r="C13" s="2">
        <v>2246.11</v>
      </c>
      <c r="D13" s="10">
        <v>249378</v>
      </c>
      <c r="E13" s="10">
        <v>10300</v>
      </c>
      <c r="F13" s="10">
        <f t="shared" si="1"/>
        <v>2568593400</v>
      </c>
      <c r="G13" s="12">
        <f t="shared" si="0"/>
        <v>3.2668406582857905E-2</v>
      </c>
      <c r="H13" s="34"/>
      <c r="I13" s="63"/>
      <c r="J13" s="15"/>
      <c r="K13" s="63"/>
      <c r="L13" s="15"/>
      <c r="M13" s="71"/>
      <c r="N13" s="71"/>
      <c r="O13" s="71"/>
    </row>
    <row r="14" spans="1:15" x14ac:dyDescent="0.25">
      <c r="A14" s="2">
        <v>12</v>
      </c>
      <c r="B14" s="2" t="s">
        <v>230</v>
      </c>
      <c r="C14" s="2">
        <v>2246.12</v>
      </c>
      <c r="D14" s="10">
        <v>39160</v>
      </c>
      <c r="E14" s="10">
        <v>29500</v>
      </c>
      <c r="F14" s="10">
        <f t="shared" si="1"/>
        <v>1155220000</v>
      </c>
      <c r="G14" s="12">
        <f t="shared" si="0"/>
        <v>1.469255377384724E-2</v>
      </c>
      <c r="H14" s="34"/>
      <c r="I14" s="63"/>
      <c r="J14" s="15"/>
      <c r="K14" s="63"/>
      <c r="L14" s="15"/>
      <c r="M14" s="71"/>
      <c r="N14" s="71"/>
      <c r="O14" s="71"/>
    </row>
    <row r="15" spans="1:15" x14ac:dyDescent="0.25">
      <c r="A15" s="2">
        <v>13</v>
      </c>
      <c r="B15" s="2" t="s">
        <v>233</v>
      </c>
      <c r="C15" s="2">
        <v>2246.13</v>
      </c>
      <c r="D15" s="10">
        <v>77517</v>
      </c>
      <c r="E15" s="10">
        <v>33500</v>
      </c>
      <c r="F15" s="10">
        <f t="shared" si="1"/>
        <v>2596819500</v>
      </c>
      <c r="G15" s="12">
        <f t="shared" si="0"/>
        <v>3.3027397504133499E-2</v>
      </c>
      <c r="H15" s="34"/>
      <c r="I15" s="63"/>
      <c r="J15" s="15"/>
      <c r="K15" s="63"/>
      <c r="L15" s="15"/>
      <c r="M15" s="71"/>
      <c r="N15" s="71"/>
      <c r="O15" s="71"/>
    </row>
    <row r="16" spans="1:15" x14ac:dyDescent="0.25">
      <c r="A16" s="2">
        <v>14</v>
      </c>
      <c r="B16" s="2" t="s">
        <v>245</v>
      </c>
      <c r="C16" s="2">
        <v>2246.14</v>
      </c>
      <c r="D16" s="10">
        <v>79538</v>
      </c>
      <c r="E16" s="10">
        <v>48600</v>
      </c>
      <c r="F16" s="10">
        <f t="shared" si="1"/>
        <v>3865546800</v>
      </c>
      <c r="G16" s="12">
        <f t="shared" si="0"/>
        <v>4.9163582888387597E-2</v>
      </c>
      <c r="H16" s="34"/>
      <c r="I16" s="63"/>
      <c r="J16" s="15"/>
      <c r="K16" s="63"/>
      <c r="L16" s="15"/>
      <c r="M16" s="71"/>
      <c r="N16" s="71"/>
      <c r="O16" s="71"/>
    </row>
    <row r="17" spans="1:15" x14ac:dyDescent="0.25">
      <c r="A17" s="2">
        <v>15</v>
      </c>
      <c r="B17" s="2" t="s">
        <v>269</v>
      </c>
      <c r="C17" s="2">
        <v>2246.15</v>
      </c>
      <c r="D17" s="10">
        <v>10</v>
      </c>
      <c r="E17" s="10">
        <v>10600</v>
      </c>
      <c r="F17" s="10">
        <f t="shared" si="1"/>
        <v>106000</v>
      </c>
      <c r="G17" s="12">
        <f t="shared" si="0"/>
        <v>1.3481507418741084E-6</v>
      </c>
      <c r="H17" s="34"/>
      <c r="I17" s="63"/>
      <c r="J17" s="15"/>
      <c r="K17" s="63"/>
      <c r="L17" s="15"/>
      <c r="M17" s="71"/>
      <c r="N17" s="71"/>
      <c r="O17" s="71"/>
    </row>
    <row r="18" spans="1:15" x14ac:dyDescent="0.25">
      <c r="A18" s="2">
        <v>16</v>
      </c>
      <c r="B18" s="2" t="s">
        <v>274</v>
      </c>
      <c r="C18" s="2">
        <v>2246.16</v>
      </c>
      <c r="D18" s="10">
        <v>401340</v>
      </c>
      <c r="E18" s="10">
        <v>16500</v>
      </c>
      <c r="F18" s="10">
        <f t="shared" si="1"/>
        <v>6622110000</v>
      </c>
      <c r="G18" s="12">
        <f t="shared" si="0"/>
        <v>8.422266518181086E-2</v>
      </c>
      <c r="H18" s="34"/>
      <c r="I18" s="63"/>
      <c r="J18" s="15"/>
      <c r="K18" s="63"/>
      <c r="L18" s="15"/>
      <c r="M18" s="71"/>
      <c r="N18" s="71"/>
      <c r="O18" s="71"/>
    </row>
    <row r="19" spans="1:15" x14ac:dyDescent="0.25">
      <c r="A19" s="2">
        <v>17</v>
      </c>
      <c r="B19" s="2" t="s">
        <v>271</v>
      </c>
      <c r="C19" s="2">
        <v>2246.17</v>
      </c>
      <c r="D19" s="10">
        <v>11</v>
      </c>
      <c r="E19" s="10">
        <v>8300</v>
      </c>
      <c r="F19" s="10">
        <f t="shared" si="1"/>
        <v>91300</v>
      </c>
      <c r="G19" s="12">
        <f t="shared" si="0"/>
        <v>1.161190214463265E-6</v>
      </c>
      <c r="H19" s="34"/>
      <c r="I19" s="63"/>
      <c r="J19" s="15"/>
      <c r="K19" s="63"/>
      <c r="L19" s="15"/>
      <c r="M19" s="71"/>
      <c r="N19" s="71"/>
      <c r="O19" s="71"/>
    </row>
    <row r="20" spans="1:15" x14ac:dyDescent="0.25">
      <c r="A20" s="2">
        <v>18</v>
      </c>
      <c r="B20" s="2" t="s">
        <v>242</v>
      </c>
      <c r="C20" s="2">
        <v>2246.1799999999998</v>
      </c>
      <c r="D20" s="10">
        <v>57550</v>
      </c>
      <c r="E20" s="10">
        <v>23600</v>
      </c>
      <c r="F20" s="10">
        <f t="shared" si="1"/>
        <v>1358180000</v>
      </c>
      <c r="G20" s="12">
        <f t="shared" si="0"/>
        <v>1.7273880892439399E-2</v>
      </c>
      <c r="H20" s="34"/>
      <c r="I20" s="63"/>
      <c r="J20" s="15"/>
      <c r="K20" s="63"/>
      <c r="L20" s="15"/>
      <c r="M20" s="71"/>
      <c r="N20" s="71"/>
      <c r="O20" s="71"/>
    </row>
    <row r="21" spans="1:15" x14ac:dyDescent="0.25">
      <c r="A21" s="2">
        <v>19</v>
      </c>
      <c r="B21" s="2" t="s">
        <v>256</v>
      </c>
      <c r="C21" s="2">
        <v>2246.19</v>
      </c>
      <c r="D21" s="10">
        <v>27652</v>
      </c>
      <c r="E21" s="10">
        <v>10800</v>
      </c>
      <c r="F21" s="10">
        <f t="shared" si="1"/>
        <v>298641600</v>
      </c>
      <c r="G21" s="12">
        <f t="shared" si="0"/>
        <v>3.798244288627082E-3</v>
      </c>
      <c r="H21" s="34"/>
      <c r="I21" s="63"/>
      <c r="J21" s="15"/>
      <c r="K21" s="63"/>
      <c r="L21" s="15"/>
      <c r="M21" s="71"/>
      <c r="N21" s="71"/>
      <c r="O21" s="71"/>
    </row>
    <row r="22" spans="1:15" x14ac:dyDescent="0.25">
      <c r="A22" s="2">
        <v>20</v>
      </c>
      <c r="B22" s="2" t="s">
        <v>249</v>
      </c>
      <c r="C22" s="39">
        <v>2246.1999999999998</v>
      </c>
      <c r="D22" s="10">
        <v>25010</v>
      </c>
      <c r="E22" s="10">
        <v>17900</v>
      </c>
      <c r="F22" s="10">
        <f t="shared" si="1"/>
        <v>447679000</v>
      </c>
      <c r="G22" s="12">
        <f t="shared" si="0"/>
        <v>5.6937620374665938E-3</v>
      </c>
      <c r="H22" s="34"/>
      <c r="I22" s="63"/>
      <c r="J22" s="15"/>
      <c r="K22" s="63"/>
      <c r="L22" s="15"/>
      <c r="M22" s="71"/>
      <c r="N22" s="71"/>
      <c r="O22" s="71"/>
    </row>
    <row r="23" spans="1:15" x14ac:dyDescent="0.25">
      <c r="A23" s="2">
        <v>21</v>
      </c>
      <c r="B23" s="2" t="s">
        <v>240</v>
      </c>
      <c r="C23" s="2">
        <v>2246.21</v>
      </c>
      <c r="D23" s="10">
        <v>11970</v>
      </c>
      <c r="E23" s="10">
        <v>24800</v>
      </c>
      <c r="F23" s="10">
        <f t="shared" si="1"/>
        <v>296856000</v>
      </c>
      <c r="G23" s="12">
        <f t="shared" si="0"/>
        <v>3.775534307828116E-3</v>
      </c>
      <c r="H23" s="34"/>
      <c r="I23" s="63"/>
      <c r="J23" s="15"/>
      <c r="K23" s="63"/>
      <c r="L23" s="15"/>
      <c r="M23" s="71"/>
      <c r="N23" s="71"/>
      <c r="O23" s="71"/>
    </row>
    <row r="24" spans="1:15" x14ac:dyDescent="0.25">
      <c r="A24" s="2">
        <v>22</v>
      </c>
      <c r="B24" s="2" t="s">
        <v>250</v>
      </c>
      <c r="C24" s="2">
        <v>2246.2199999999998</v>
      </c>
      <c r="D24" s="10">
        <v>50</v>
      </c>
      <c r="E24" s="10">
        <v>47000</v>
      </c>
      <c r="F24" s="10">
        <f t="shared" si="1"/>
        <v>2350000</v>
      </c>
      <c r="G24" s="12">
        <f t="shared" si="0"/>
        <v>2.9888247579284475E-5</v>
      </c>
      <c r="H24" s="34"/>
      <c r="I24" s="63"/>
      <c r="J24" s="15"/>
      <c r="K24" s="63"/>
      <c r="L24" s="15"/>
      <c r="M24" s="71"/>
      <c r="N24" s="71"/>
      <c r="O24" s="71"/>
    </row>
    <row r="25" spans="1:15" x14ac:dyDescent="0.25">
      <c r="A25" s="2">
        <v>23</v>
      </c>
      <c r="B25" s="2" t="s">
        <v>241</v>
      </c>
      <c r="C25" s="2">
        <v>2246.23</v>
      </c>
      <c r="D25" s="10">
        <v>29194</v>
      </c>
      <c r="E25" s="10">
        <v>11400</v>
      </c>
      <c r="F25" s="10">
        <f t="shared" si="1"/>
        <v>332811600</v>
      </c>
      <c r="G25" s="12">
        <f t="shared" si="0"/>
        <v>4.2328321268331037E-3</v>
      </c>
      <c r="H25" s="34"/>
      <c r="I25" s="63"/>
      <c r="J25" s="15"/>
      <c r="K25" s="63"/>
      <c r="L25" s="15"/>
      <c r="M25" s="71"/>
      <c r="N25" s="71"/>
      <c r="O25" s="71"/>
    </row>
    <row r="26" spans="1:15" x14ac:dyDescent="0.25">
      <c r="A26" s="2">
        <v>24</v>
      </c>
      <c r="B26" s="2" t="s">
        <v>239</v>
      </c>
      <c r="C26" s="2">
        <v>2246.2399999999998</v>
      </c>
      <c r="D26" s="10">
        <v>77130</v>
      </c>
      <c r="E26" s="10">
        <v>14700</v>
      </c>
      <c r="F26" s="10">
        <f t="shared" si="1"/>
        <v>1133811000</v>
      </c>
      <c r="G26" s="12">
        <f t="shared" si="0"/>
        <v>1.4420265479198346E-2</v>
      </c>
      <c r="H26" s="34"/>
      <c r="I26" s="63"/>
      <c r="J26" s="15"/>
      <c r="K26" s="63"/>
      <c r="L26" s="15"/>
      <c r="M26" s="71"/>
      <c r="N26" s="71"/>
      <c r="O26" s="71"/>
    </row>
    <row r="27" spans="1:15" x14ac:dyDescent="0.25">
      <c r="A27" s="2">
        <v>25</v>
      </c>
      <c r="B27" s="2" t="s">
        <v>272</v>
      </c>
      <c r="C27" s="2">
        <v>2246.25</v>
      </c>
      <c r="D27" s="10">
        <v>10</v>
      </c>
      <c r="E27" s="10">
        <v>16600</v>
      </c>
      <c r="F27" s="10">
        <f t="shared" si="1"/>
        <v>166000</v>
      </c>
      <c r="G27" s="12">
        <f t="shared" si="0"/>
        <v>2.1112549353877544E-6</v>
      </c>
      <c r="H27" s="34"/>
      <c r="I27" s="63"/>
      <c r="J27" s="15"/>
      <c r="K27" s="63"/>
      <c r="L27" s="15"/>
      <c r="M27" s="71"/>
      <c r="N27" s="71"/>
      <c r="O27" s="71"/>
    </row>
    <row r="28" spans="1:15" x14ac:dyDescent="0.25">
      <c r="A28" s="2">
        <v>26</v>
      </c>
      <c r="B28" s="2" t="s">
        <v>252</v>
      </c>
      <c r="C28" s="2">
        <v>2246.2600000000002</v>
      </c>
      <c r="D28" s="10">
        <v>14</v>
      </c>
      <c r="E28" s="10">
        <v>52500</v>
      </c>
      <c r="F28" s="10">
        <f t="shared" si="1"/>
        <v>735000</v>
      </c>
      <c r="G28" s="12">
        <f t="shared" si="0"/>
        <v>9.3480263705421662E-6</v>
      </c>
      <c r="H28" s="34"/>
      <c r="I28" s="63"/>
      <c r="J28" s="15"/>
      <c r="K28" s="63"/>
      <c r="L28" s="15"/>
      <c r="M28" s="71"/>
      <c r="N28" s="71"/>
      <c r="O28" s="71"/>
    </row>
    <row r="29" spans="1:15" x14ac:dyDescent="0.25">
      <c r="A29" s="2">
        <v>27</v>
      </c>
      <c r="B29" s="2" t="s">
        <v>220</v>
      </c>
      <c r="C29" s="2">
        <v>2246.27</v>
      </c>
      <c r="D29" s="10">
        <v>29323</v>
      </c>
      <c r="E29" s="10">
        <v>139000</v>
      </c>
      <c r="F29" s="10">
        <f t="shared" si="1"/>
        <v>4075897000</v>
      </c>
      <c r="G29" s="12">
        <f t="shared" si="0"/>
        <v>5.1838901550494837E-2</v>
      </c>
      <c r="H29" s="34"/>
      <c r="I29" s="63"/>
      <c r="J29" s="15"/>
      <c r="K29" s="63"/>
      <c r="L29" s="15"/>
      <c r="M29" s="71"/>
      <c r="N29" s="71"/>
      <c r="O29" s="71"/>
    </row>
    <row r="30" spans="1:15" x14ac:dyDescent="0.25">
      <c r="A30" s="2">
        <v>28</v>
      </c>
      <c r="B30" s="2" t="s">
        <v>246</v>
      </c>
      <c r="C30" s="2">
        <v>2246.2800000000002</v>
      </c>
      <c r="D30" s="10">
        <v>300</v>
      </c>
      <c r="E30" s="10">
        <v>41400</v>
      </c>
      <c r="F30" s="10">
        <f t="shared" si="1"/>
        <v>12420000</v>
      </c>
      <c r="G30" s="12">
        <f t="shared" si="0"/>
        <v>1.5796256805732477E-4</v>
      </c>
      <c r="H30" s="34"/>
      <c r="I30" s="63"/>
      <c r="J30" s="15"/>
      <c r="K30" s="63"/>
      <c r="L30" s="15"/>
      <c r="M30" s="71"/>
      <c r="N30" s="71"/>
      <c r="O30" s="71"/>
    </row>
    <row r="31" spans="1:15" x14ac:dyDescent="0.25">
      <c r="A31" s="2">
        <v>29</v>
      </c>
      <c r="B31" s="2" t="s">
        <v>248</v>
      </c>
      <c r="C31" s="2">
        <v>2246.29</v>
      </c>
      <c r="D31" s="10">
        <v>50089</v>
      </c>
      <c r="E31" s="10">
        <v>24400</v>
      </c>
      <c r="F31" s="10">
        <f t="shared" si="1"/>
        <v>1222171600</v>
      </c>
      <c r="G31" s="12">
        <f t="shared" si="0"/>
        <v>1.5544071219221377E-2</v>
      </c>
      <c r="H31" s="34"/>
      <c r="I31" s="63"/>
      <c r="J31" s="15"/>
      <c r="K31" s="63"/>
      <c r="L31" s="15"/>
      <c r="M31" s="71"/>
      <c r="N31" s="71"/>
      <c r="O31" s="71"/>
    </row>
    <row r="32" spans="1:15" x14ac:dyDescent="0.25">
      <c r="A32" s="2">
        <v>30</v>
      </c>
      <c r="B32" s="2" t="s">
        <v>236</v>
      </c>
      <c r="C32" s="39">
        <v>2246.3000000000002</v>
      </c>
      <c r="D32" s="10">
        <v>2</v>
      </c>
      <c r="E32" s="10">
        <v>46500</v>
      </c>
      <c r="F32" s="10">
        <f t="shared" si="1"/>
        <v>93000</v>
      </c>
      <c r="G32" s="12">
        <f t="shared" si="0"/>
        <v>1.1828114999461517E-6</v>
      </c>
      <c r="H32" s="34"/>
      <c r="I32" s="63"/>
      <c r="J32" s="15"/>
      <c r="K32" s="63"/>
      <c r="L32" s="15"/>
      <c r="M32" s="71"/>
      <c r="N32" s="71"/>
      <c r="O32" s="71"/>
    </row>
    <row r="33" spans="1:15" x14ac:dyDescent="0.25">
      <c r="A33" s="2">
        <v>31</v>
      </c>
      <c r="B33" s="2" t="s">
        <v>235</v>
      </c>
      <c r="C33" s="2">
        <v>2246.31</v>
      </c>
      <c r="D33" s="10">
        <v>717</v>
      </c>
      <c r="E33" s="10">
        <v>30700</v>
      </c>
      <c r="F33" s="10">
        <f t="shared" si="1"/>
        <v>22011900</v>
      </c>
      <c r="G33" s="12">
        <f t="shared" si="0"/>
        <v>2.7995621995338384E-4</v>
      </c>
      <c r="H33" s="34"/>
      <c r="I33" s="63"/>
      <c r="J33" s="15"/>
      <c r="K33" s="63"/>
      <c r="L33" s="15"/>
      <c r="M33" s="71"/>
      <c r="N33" s="71"/>
      <c r="O33" s="71"/>
    </row>
    <row r="34" spans="1:15" x14ac:dyDescent="0.25">
      <c r="A34" s="2">
        <v>32</v>
      </c>
      <c r="B34" s="2" t="s">
        <v>253</v>
      </c>
      <c r="C34" s="2">
        <v>2246.3200000000002</v>
      </c>
      <c r="D34" s="10">
        <v>1630</v>
      </c>
      <c r="E34" s="10">
        <v>29100</v>
      </c>
      <c r="F34" s="10">
        <f t="shared" si="1"/>
        <v>47433000</v>
      </c>
      <c r="G34" s="12">
        <f t="shared" ref="G34:G39" si="2">F34/$F$69</f>
        <v>6.0327202018221296E-4</v>
      </c>
      <c r="H34" s="34"/>
      <c r="I34" s="63"/>
      <c r="J34" s="15"/>
      <c r="K34" s="63"/>
      <c r="L34" s="15"/>
      <c r="M34" s="71"/>
      <c r="N34" s="71"/>
      <c r="O34" s="71"/>
    </row>
    <row r="35" spans="1:15" x14ac:dyDescent="0.25">
      <c r="A35" s="2">
        <v>33</v>
      </c>
      <c r="B35" s="2" t="s">
        <v>275</v>
      </c>
      <c r="C35" s="2">
        <v>2246.33</v>
      </c>
      <c r="D35" s="10">
        <v>101500</v>
      </c>
      <c r="E35" s="10">
        <v>31100</v>
      </c>
      <c r="F35" s="10">
        <f t="shared" si="1"/>
        <v>3156650000</v>
      </c>
      <c r="G35" s="12">
        <f t="shared" si="2"/>
        <v>4.0147547540914187E-2</v>
      </c>
      <c r="H35" s="34"/>
      <c r="I35" s="63"/>
      <c r="J35" s="15"/>
      <c r="K35" s="63"/>
      <c r="L35" s="15"/>
      <c r="M35" s="71"/>
      <c r="N35" s="71"/>
      <c r="O35" s="71"/>
    </row>
    <row r="36" spans="1:15" x14ac:dyDescent="0.25">
      <c r="A36" s="2"/>
      <c r="B36" s="2"/>
      <c r="C36" s="2"/>
      <c r="D36" s="10"/>
      <c r="E36" s="10"/>
      <c r="F36" s="10"/>
      <c r="G36" s="12"/>
      <c r="H36" s="34"/>
      <c r="I36" s="63"/>
      <c r="J36" s="15"/>
      <c r="K36" s="63"/>
      <c r="L36" s="15"/>
      <c r="M36" s="71"/>
      <c r="N36" s="71"/>
      <c r="O36" s="71"/>
    </row>
    <row r="37" spans="1:15" x14ac:dyDescent="0.25">
      <c r="A37" s="2"/>
      <c r="B37" s="2"/>
      <c r="C37" s="2"/>
      <c r="D37" s="10"/>
      <c r="E37" s="10"/>
      <c r="F37" s="10"/>
      <c r="G37" s="12"/>
      <c r="H37" s="34"/>
      <c r="I37" s="63"/>
      <c r="J37" s="15"/>
      <c r="K37" s="63"/>
      <c r="L37" s="15"/>
      <c r="M37" s="71"/>
      <c r="N37" s="71"/>
      <c r="O37" s="71"/>
    </row>
    <row r="38" spans="1:15" x14ac:dyDescent="0.25">
      <c r="A38" s="2"/>
      <c r="B38" s="2"/>
      <c r="C38" s="2"/>
      <c r="D38" s="10"/>
      <c r="E38" s="10"/>
      <c r="F38" s="10"/>
      <c r="G38" s="12"/>
      <c r="H38" s="34"/>
      <c r="I38" s="63"/>
      <c r="J38" s="15"/>
      <c r="K38" s="63"/>
      <c r="L38" s="15"/>
      <c r="M38" s="71"/>
      <c r="N38" s="71"/>
      <c r="O38" s="71"/>
    </row>
    <row r="39" spans="1:15" s="22" customFormat="1" x14ac:dyDescent="0.25">
      <c r="A39" s="18"/>
      <c r="B39" s="18" t="s">
        <v>53</v>
      </c>
      <c r="C39" s="18">
        <v>2247</v>
      </c>
      <c r="D39" s="19"/>
      <c r="E39" s="19"/>
      <c r="F39" s="19">
        <f>SUM(F3:F38)</f>
        <v>54315101300</v>
      </c>
      <c r="G39" s="20">
        <f t="shared" si="2"/>
        <v>0.6908013595524749</v>
      </c>
      <c r="H39" s="84"/>
      <c r="I39" s="63"/>
      <c r="J39" s="15"/>
      <c r="K39" s="63"/>
      <c r="L39" s="15"/>
      <c r="M39" s="71"/>
      <c r="N39" s="71"/>
      <c r="O39" s="71"/>
    </row>
    <row r="40" spans="1:15" s="22" customFormat="1" x14ac:dyDescent="0.25">
      <c r="A40" s="18" t="s">
        <v>126</v>
      </c>
      <c r="B40" s="18" t="s">
        <v>54</v>
      </c>
      <c r="C40" s="18">
        <v>2248</v>
      </c>
      <c r="D40" s="19"/>
      <c r="E40" s="19"/>
      <c r="F40" s="19"/>
      <c r="G40" s="20"/>
      <c r="H40" s="21"/>
      <c r="I40" s="63"/>
      <c r="J40" s="15"/>
      <c r="K40" s="63"/>
      <c r="L40" s="15"/>
      <c r="M40" s="71"/>
      <c r="N40" s="71"/>
      <c r="O40" s="71"/>
    </row>
    <row r="41" spans="1:15" x14ac:dyDescent="0.25">
      <c r="A41" s="2" t="s">
        <v>127</v>
      </c>
      <c r="B41" s="2" t="s">
        <v>217</v>
      </c>
      <c r="C41" s="2">
        <v>2248.1</v>
      </c>
      <c r="D41" s="10"/>
      <c r="E41" s="10"/>
      <c r="F41" s="10"/>
      <c r="G41" s="12"/>
      <c r="H41" s="63"/>
      <c r="I41" s="63"/>
      <c r="J41" s="15"/>
      <c r="K41" s="63"/>
      <c r="L41" s="15"/>
      <c r="M41" s="71"/>
      <c r="N41" s="71"/>
      <c r="O41" s="71"/>
    </row>
    <row r="42" spans="1:15" x14ac:dyDescent="0.25">
      <c r="A42" s="2" t="s">
        <v>128</v>
      </c>
      <c r="B42" s="2" t="s">
        <v>217</v>
      </c>
      <c r="C42" s="2">
        <v>2248.1999999999998</v>
      </c>
      <c r="D42" s="10"/>
      <c r="E42" s="10"/>
      <c r="F42" s="10"/>
      <c r="G42" s="12"/>
      <c r="H42" s="15"/>
      <c r="I42" s="63"/>
      <c r="J42" s="15"/>
      <c r="K42" s="63"/>
      <c r="L42" s="15"/>
      <c r="M42" s="71"/>
      <c r="N42" s="71"/>
      <c r="O42" s="71"/>
    </row>
    <row r="43" spans="1:15" x14ac:dyDescent="0.25">
      <c r="A43" s="2">
        <v>3</v>
      </c>
      <c r="B43" s="2" t="s">
        <v>217</v>
      </c>
      <c r="C43" s="2">
        <v>2248.3000000000002</v>
      </c>
      <c r="D43" s="10"/>
      <c r="E43" s="10"/>
      <c r="F43" s="10"/>
      <c r="G43" s="12"/>
      <c r="H43" s="15"/>
      <c r="I43" s="63"/>
      <c r="J43" s="15"/>
      <c r="K43" s="63"/>
      <c r="L43" s="15"/>
      <c r="M43" s="71"/>
      <c r="N43" s="71"/>
      <c r="O43" s="71"/>
    </row>
    <row r="44" spans="1:15" x14ac:dyDescent="0.25">
      <c r="A44" s="2"/>
      <c r="B44" s="2" t="s">
        <v>53</v>
      </c>
      <c r="C44" s="2">
        <v>2249</v>
      </c>
      <c r="D44" s="10"/>
      <c r="E44" s="10"/>
      <c r="F44" s="10"/>
      <c r="G44" s="12"/>
      <c r="H44" s="15"/>
      <c r="I44" s="63"/>
      <c r="J44" s="15"/>
      <c r="K44" s="63"/>
      <c r="L44" s="15"/>
    </row>
    <row r="45" spans="1:15" s="22" customFormat="1" x14ac:dyDescent="0.25">
      <c r="A45" s="18"/>
      <c r="B45" s="18" t="s">
        <v>55</v>
      </c>
      <c r="C45" s="18">
        <v>2250</v>
      </c>
      <c r="D45" s="19"/>
      <c r="E45" s="19"/>
      <c r="F45" s="19">
        <f>F39+F44</f>
        <v>54315101300</v>
      </c>
      <c r="G45" s="20">
        <f t="shared" ref="G45" si="3">F45/$F$69</f>
        <v>0.6908013595524749</v>
      </c>
      <c r="H45" s="21"/>
      <c r="I45" s="63"/>
      <c r="J45" s="15"/>
      <c r="K45" s="63"/>
      <c r="L45" s="15"/>
    </row>
    <row r="46" spans="1:15" s="22" customFormat="1" x14ac:dyDescent="0.25">
      <c r="A46" s="18" t="s">
        <v>129</v>
      </c>
      <c r="B46" s="18" t="s">
        <v>56</v>
      </c>
      <c r="C46" s="18">
        <v>2251</v>
      </c>
      <c r="D46" s="19"/>
      <c r="E46" s="19"/>
      <c r="F46" s="19"/>
      <c r="G46" s="20"/>
      <c r="H46" s="21"/>
      <c r="I46" s="63"/>
      <c r="J46" s="15"/>
      <c r="K46" s="63"/>
      <c r="L46" s="15"/>
    </row>
    <row r="47" spans="1:15" x14ac:dyDescent="0.25">
      <c r="A47" s="2" t="s">
        <v>127</v>
      </c>
      <c r="B47" s="2"/>
      <c r="C47" s="2">
        <v>2251.1</v>
      </c>
      <c r="D47" s="10"/>
      <c r="E47" s="10"/>
      <c r="F47" s="10"/>
      <c r="G47" s="12"/>
      <c r="H47" s="15"/>
      <c r="I47" s="63"/>
      <c r="J47" s="15"/>
      <c r="K47" s="63"/>
      <c r="L47" s="15"/>
    </row>
    <row r="48" spans="1:15" x14ac:dyDescent="0.25">
      <c r="A48" s="2" t="s">
        <v>128</v>
      </c>
      <c r="B48" s="2"/>
      <c r="C48" s="2">
        <v>2251.1999999999998</v>
      </c>
      <c r="D48" s="10"/>
      <c r="E48" s="10"/>
      <c r="F48" s="10"/>
      <c r="G48" s="12"/>
      <c r="H48" s="15"/>
      <c r="I48" s="63"/>
      <c r="J48" s="15"/>
      <c r="K48" s="63"/>
      <c r="L48" s="15"/>
    </row>
    <row r="49" spans="1:12" x14ac:dyDescent="0.25">
      <c r="A49" s="2">
        <v>3</v>
      </c>
      <c r="B49" s="2"/>
      <c r="C49" s="2">
        <v>2251.3000000000002</v>
      </c>
      <c r="D49" s="10"/>
      <c r="E49" s="10"/>
      <c r="F49" s="10"/>
      <c r="G49" s="12"/>
      <c r="H49" s="15"/>
      <c r="I49" s="63"/>
      <c r="J49" s="15"/>
      <c r="K49" s="63"/>
      <c r="L49" s="15"/>
    </row>
    <row r="50" spans="1:12" x14ac:dyDescent="0.25">
      <c r="A50" s="2" t="s">
        <v>219</v>
      </c>
      <c r="B50" s="2"/>
      <c r="C50" s="2">
        <v>2251.4</v>
      </c>
      <c r="D50" s="10"/>
      <c r="E50" s="10"/>
      <c r="F50" s="10"/>
      <c r="G50" s="12"/>
      <c r="H50" s="15"/>
      <c r="I50" s="63"/>
      <c r="J50" s="15"/>
      <c r="K50" s="63"/>
      <c r="L50" s="15"/>
    </row>
    <row r="51" spans="1:12" x14ac:dyDescent="0.25">
      <c r="A51" s="2">
        <v>4</v>
      </c>
      <c r="B51" s="2"/>
      <c r="C51" s="2">
        <v>2251.5</v>
      </c>
      <c r="D51" s="10"/>
      <c r="E51" s="10"/>
      <c r="F51" s="10"/>
      <c r="G51" s="12"/>
      <c r="H51" s="15"/>
      <c r="I51" s="63"/>
      <c r="J51" s="15"/>
      <c r="K51" s="63"/>
      <c r="L51" s="15"/>
    </row>
    <row r="52" spans="1:12" x14ac:dyDescent="0.25">
      <c r="A52" s="2"/>
      <c r="B52" s="2" t="s">
        <v>53</v>
      </c>
      <c r="C52" s="2">
        <v>2252</v>
      </c>
      <c r="D52" s="10"/>
      <c r="E52" s="10"/>
      <c r="F52" s="10">
        <f>SUM(F47:F51)</f>
        <v>0</v>
      </c>
      <c r="G52" s="12"/>
      <c r="H52" s="15"/>
      <c r="I52" s="63"/>
      <c r="J52" s="15"/>
      <c r="K52" s="63"/>
      <c r="L52" s="15"/>
    </row>
    <row r="53" spans="1:12" s="22" customFormat="1" ht="26.25" customHeight="1" x14ac:dyDescent="0.25">
      <c r="A53" s="18" t="s">
        <v>130</v>
      </c>
      <c r="B53" s="18" t="s">
        <v>57</v>
      </c>
      <c r="C53" s="18">
        <v>2253</v>
      </c>
      <c r="D53" s="19"/>
      <c r="E53" s="19"/>
      <c r="F53" s="19"/>
      <c r="G53" s="20"/>
      <c r="H53" s="21"/>
      <c r="I53" s="63"/>
      <c r="J53" s="15"/>
      <c r="K53" s="63"/>
      <c r="L53" s="15"/>
    </row>
    <row r="54" spans="1:12" x14ac:dyDescent="0.25">
      <c r="A54" s="2" t="s">
        <v>127</v>
      </c>
      <c r="B54" s="2" t="s">
        <v>218</v>
      </c>
      <c r="C54" s="2">
        <v>2253.1</v>
      </c>
      <c r="D54" s="10"/>
      <c r="E54" s="10"/>
      <c r="F54" s="10">
        <f>D54*E54</f>
        <v>0</v>
      </c>
      <c r="G54" s="12">
        <f>F54/$F$69</f>
        <v>0</v>
      </c>
      <c r="H54" s="15"/>
      <c r="I54" s="63"/>
      <c r="J54" s="15"/>
      <c r="K54" s="63"/>
      <c r="L54" s="15"/>
    </row>
    <row r="55" spans="1:12" x14ac:dyDescent="0.25">
      <c r="A55" s="2">
        <v>2</v>
      </c>
      <c r="B55" s="2" t="s">
        <v>217</v>
      </c>
      <c r="C55" s="2">
        <v>2253.1999999999998</v>
      </c>
      <c r="D55" s="10"/>
      <c r="E55" s="10"/>
      <c r="F55" s="10"/>
      <c r="G55" s="12"/>
      <c r="H55" s="15"/>
      <c r="I55" s="63"/>
      <c r="J55" s="15"/>
      <c r="K55" s="63"/>
      <c r="L55" s="15"/>
    </row>
    <row r="56" spans="1:12" x14ac:dyDescent="0.25">
      <c r="A56" s="2"/>
      <c r="B56" s="2" t="s">
        <v>53</v>
      </c>
      <c r="C56" s="2">
        <v>2254</v>
      </c>
      <c r="D56" s="10"/>
      <c r="E56" s="10"/>
      <c r="F56" s="10">
        <f>F54</f>
        <v>0</v>
      </c>
      <c r="G56" s="12">
        <f>F56/$F$69</f>
        <v>0</v>
      </c>
      <c r="H56" s="15"/>
      <c r="I56" s="63"/>
      <c r="J56" s="15"/>
      <c r="K56" s="63"/>
      <c r="L56" s="15"/>
    </row>
    <row r="57" spans="1:12" s="22" customFormat="1" ht="21" x14ac:dyDescent="0.25">
      <c r="A57" s="18"/>
      <c r="B57" s="18" t="s">
        <v>58</v>
      </c>
      <c r="C57" s="18">
        <v>2255</v>
      </c>
      <c r="D57" s="19"/>
      <c r="E57" s="19"/>
      <c r="F57" s="19">
        <f>F45+F52+F56</f>
        <v>54315101300</v>
      </c>
      <c r="G57" s="20">
        <f>F57/$F$69</f>
        <v>0.6908013595524749</v>
      </c>
      <c r="H57" s="21"/>
      <c r="I57" s="63"/>
      <c r="J57" s="15"/>
      <c r="K57" s="63"/>
      <c r="L57" s="15"/>
    </row>
    <row r="58" spans="1:12" s="22" customFormat="1" x14ac:dyDescent="0.25">
      <c r="A58" s="18" t="s">
        <v>131</v>
      </c>
      <c r="B58" s="18" t="s">
        <v>132</v>
      </c>
      <c r="C58" s="18">
        <v>2256</v>
      </c>
      <c r="D58" s="19"/>
      <c r="E58" s="19"/>
      <c r="F58" s="19"/>
      <c r="G58" s="20"/>
      <c r="H58" s="21"/>
      <c r="I58" s="63"/>
      <c r="J58" s="15"/>
      <c r="K58" s="63"/>
      <c r="L58" s="15"/>
    </row>
    <row r="59" spans="1:12" x14ac:dyDescent="0.25">
      <c r="A59" s="2">
        <v>1</v>
      </c>
      <c r="B59" s="2" t="s">
        <v>222</v>
      </c>
      <c r="C59" s="2">
        <v>2256.1</v>
      </c>
      <c r="D59" s="10"/>
      <c r="E59" s="10"/>
      <c r="F59" s="10">
        <v>0</v>
      </c>
      <c r="G59" s="12">
        <f t="shared" ref="G59:G63" si="4">F59/$F$69</f>
        <v>0</v>
      </c>
      <c r="H59" s="15"/>
      <c r="I59" s="63"/>
      <c r="J59" s="15"/>
      <c r="K59" s="63"/>
      <c r="L59" s="15"/>
    </row>
    <row r="60" spans="1:12" x14ac:dyDescent="0.25">
      <c r="A60" s="2">
        <v>2</v>
      </c>
      <c r="B60" s="2" t="s">
        <v>223</v>
      </c>
      <c r="C60" s="2">
        <v>2256.1999999999998</v>
      </c>
      <c r="D60" s="10"/>
      <c r="E60" s="10"/>
      <c r="F60" s="10">
        <v>0</v>
      </c>
      <c r="G60" s="12">
        <f t="shared" si="4"/>
        <v>0</v>
      </c>
      <c r="H60" s="15"/>
      <c r="I60" s="63"/>
      <c r="J60" s="15"/>
      <c r="K60" s="63"/>
      <c r="L60" s="15"/>
    </row>
    <row r="61" spans="1:12" x14ac:dyDescent="0.25">
      <c r="A61" s="2">
        <v>3</v>
      </c>
      <c r="B61" s="2" t="s">
        <v>260</v>
      </c>
      <c r="C61" s="2">
        <v>2256.3000000000002</v>
      </c>
      <c r="D61" s="10"/>
      <c r="E61" s="10"/>
      <c r="F61" s="10">
        <v>77130000</v>
      </c>
      <c r="G61" s="12">
        <f t="shared" si="4"/>
        <v>9.8097044076179214E-4</v>
      </c>
      <c r="H61" s="15"/>
      <c r="I61" s="63"/>
      <c r="J61" s="15"/>
      <c r="K61" s="63"/>
      <c r="L61" s="15"/>
    </row>
    <row r="62" spans="1:12" x14ac:dyDescent="0.25">
      <c r="A62" s="2">
        <v>4</v>
      </c>
      <c r="B62" s="2" t="s">
        <v>259</v>
      </c>
      <c r="C62" s="2">
        <v>2256.4</v>
      </c>
      <c r="D62" s="10"/>
      <c r="E62" s="10"/>
      <c r="F62" s="10">
        <v>0</v>
      </c>
      <c r="G62" s="12">
        <f t="shared" si="4"/>
        <v>0</v>
      </c>
      <c r="H62" s="15"/>
      <c r="I62" s="63"/>
      <c r="J62" s="15"/>
      <c r="K62" s="63"/>
      <c r="L62" s="15"/>
    </row>
    <row r="63" spans="1:12" s="22" customFormat="1" x14ac:dyDescent="0.25">
      <c r="A63" s="18"/>
      <c r="B63" s="18" t="s">
        <v>53</v>
      </c>
      <c r="C63" s="18">
        <v>2257</v>
      </c>
      <c r="D63" s="19"/>
      <c r="E63" s="19"/>
      <c r="F63" s="19">
        <f>SUM(F59:F62)</f>
        <v>77130000</v>
      </c>
      <c r="G63" s="20">
        <f t="shared" si="4"/>
        <v>9.8097044076179214E-4</v>
      </c>
      <c r="H63" s="21"/>
      <c r="I63" s="63"/>
      <c r="J63" s="15"/>
      <c r="K63" s="63"/>
      <c r="L63" s="15"/>
    </row>
    <row r="64" spans="1:12" s="22" customFormat="1" x14ac:dyDescent="0.25">
      <c r="A64" s="18" t="s">
        <v>133</v>
      </c>
      <c r="B64" s="18" t="s">
        <v>3</v>
      </c>
      <c r="C64" s="18">
        <v>2258</v>
      </c>
      <c r="D64" s="19"/>
      <c r="E64" s="19"/>
      <c r="F64" s="19"/>
      <c r="G64" s="20"/>
      <c r="H64" s="21"/>
      <c r="I64" s="63"/>
      <c r="J64" s="15"/>
      <c r="K64" s="63"/>
      <c r="L64" s="15"/>
    </row>
    <row r="65" spans="1:12" x14ac:dyDescent="0.25">
      <c r="A65" s="2"/>
      <c r="B65" s="2" t="s">
        <v>59</v>
      </c>
      <c r="C65" s="2">
        <v>2259</v>
      </c>
      <c r="D65" s="10"/>
      <c r="E65" s="10"/>
      <c r="F65" s="10">
        <v>24233991056</v>
      </c>
      <c r="G65" s="12">
        <f>F65/$F$69</f>
        <v>0.30821767000676326</v>
      </c>
      <c r="H65" s="15"/>
      <c r="I65" s="63"/>
      <c r="J65" s="15"/>
      <c r="K65" s="63"/>
      <c r="L65" s="15"/>
    </row>
    <row r="66" spans="1:12" x14ac:dyDescent="0.25">
      <c r="A66" s="2"/>
      <c r="B66" s="2" t="s">
        <v>60</v>
      </c>
      <c r="C66" s="2">
        <v>2260</v>
      </c>
      <c r="D66" s="10"/>
      <c r="E66" s="10"/>
      <c r="F66" s="10"/>
      <c r="G66" s="12"/>
      <c r="H66" s="15"/>
      <c r="I66" s="63"/>
      <c r="J66" s="15"/>
      <c r="K66" s="63"/>
      <c r="L66" s="15"/>
    </row>
    <row r="67" spans="1:12" x14ac:dyDescent="0.25">
      <c r="A67" s="2"/>
      <c r="B67" s="2" t="s">
        <v>61</v>
      </c>
      <c r="C67" s="2">
        <v>2261</v>
      </c>
      <c r="D67" s="10"/>
      <c r="E67" s="10"/>
      <c r="F67" s="10"/>
      <c r="G67" s="12"/>
      <c r="H67" s="15"/>
      <c r="I67" s="63"/>
      <c r="J67" s="15"/>
      <c r="K67" s="63"/>
      <c r="L67" s="15"/>
    </row>
    <row r="68" spans="1:12" x14ac:dyDescent="0.25">
      <c r="A68" s="2"/>
      <c r="B68" s="2" t="s">
        <v>53</v>
      </c>
      <c r="C68" s="2">
        <v>2262</v>
      </c>
      <c r="D68" s="10"/>
      <c r="E68" s="10"/>
      <c r="F68" s="19">
        <f>F65</f>
        <v>24233991056</v>
      </c>
      <c r="G68" s="12">
        <f t="shared" ref="G68:G69" si="5">F68/$F$69</f>
        <v>0.30821767000676326</v>
      </c>
      <c r="H68" s="15"/>
      <c r="I68" s="63"/>
      <c r="J68" s="15"/>
      <c r="K68" s="63"/>
      <c r="L68" s="15"/>
    </row>
    <row r="69" spans="1:12" s="22" customFormat="1" x14ac:dyDescent="0.25">
      <c r="A69" s="18" t="s">
        <v>134</v>
      </c>
      <c r="B69" s="18" t="s">
        <v>135</v>
      </c>
      <c r="C69" s="18">
        <v>2263</v>
      </c>
      <c r="D69" s="19"/>
      <c r="E69" s="19"/>
      <c r="F69" s="19">
        <f>F57+F63+F68</f>
        <v>78626222356</v>
      </c>
      <c r="G69" s="20">
        <f t="shared" si="5"/>
        <v>1</v>
      </c>
      <c r="H69" s="21"/>
      <c r="I69" s="63"/>
      <c r="J69" s="15"/>
      <c r="K69" s="63"/>
      <c r="L69" s="15"/>
    </row>
    <row r="70" spans="1:12" x14ac:dyDescent="0.25">
      <c r="A70" s="13"/>
      <c r="B70" s="13"/>
      <c r="C70" s="13"/>
      <c r="D70" s="13"/>
      <c r="E70" s="13"/>
      <c r="F70" s="13"/>
      <c r="G70" s="13"/>
      <c r="I70" s="63"/>
      <c r="J70" s="15"/>
    </row>
    <row r="71" spans="1:12" x14ac:dyDescent="0.25">
      <c r="F71" s="62">
        <f>F69-BCTaiSan_06027!D19</f>
        <v>0</v>
      </c>
      <c r="I71" s="63"/>
      <c r="J71" s="15"/>
    </row>
    <row r="72" spans="1:12" ht="21" customHeight="1" x14ac:dyDescent="0.25">
      <c r="B72" s="99" t="s">
        <v>221</v>
      </c>
      <c r="C72" s="98"/>
      <c r="D72" s="98"/>
      <c r="E72" s="98"/>
      <c r="F72" s="98"/>
      <c r="G72" s="98"/>
      <c r="I72" s="63"/>
      <c r="J72" s="15"/>
    </row>
    <row r="73" spans="1:12" x14ac:dyDescent="0.25">
      <c r="I73" s="63"/>
      <c r="J73" s="15"/>
    </row>
    <row r="74" spans="1:12" x14ac:dyDescent="0.25">
      <c r="I74" s="63"/>
      <c r="J74" s="15"/>
    </row>
    <row r="75" spans="1:12" x14ac:dyDescent="0.25">
      <c r="I75" s="63"/>
      <c r="J75" s="15"/>
    </row>
    <row r="76" spans="1:12" x14ac:dyDescent="0.25">
      <c r="I76" s="63"/>
      <c r="J76" s="15"/>
    </row>
    <row r="77" spans="1:12" x14ac:dyDescent="0.25">
      <c r="I77" s="63"/>
      <c r="J77" s="15"/>
    </row>
  </sheetData>
  <pageMargins left="0.17" right="0.17" top="0.17" bottom="0.17" header="0.3" footer="0.3"/>
  <pageSetup paperSize="9"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tabSelected="1" workbookViewId="0">
      <selection activeCell="N22" sqref="M22:N22"/>
    </sheetView>
  </sheetViews>
  <sheetFormatPr defaultRowHeight="15" x14ac:dyDescent="0.25"/>
  <cols>
    <col min="1" max="1" width="9.140625" style="14"/>
    <col min="2" max="2" width="37.140625" style="14" customWidth="1"/>
    <col min="3" max="3" width="9.140625" style="14"/>
    <col min="4" max="4" width="16.85546875" style="82" customWidth="1"/>
    <col min="5" max="5" width="16.85546875" style="14" customWidth="1"/>
    <col min="6" max="6" width="12.28515625" style="63" customWidth="1"/>
    <col min="7" max="7" width="14" style="14" customWidth="1"/>
    <col min="8" max="8" width="17.5703125" style="14" hidden="1" customWidth="1"/>
    <col min="9" max="9" width="16.42578125" style="14" hidden="1" customWidth="1"/>
    <col min="10" max="11" width="9.140625" style="14" customWidth="1"/>
    <col min="12" max="12" width="9.140625" style="14"/>
    <col min="13" max="13" width="20" style="14" customWidth="1"/>
    <col min="14" max="16384" width="9.140625" style="14"/>
  </cols>
  <sheetData>
    <row r="1" spans="1:17" ht="21" x14ac:dyDescent="0.25">
      <c r="A1" s="35" t="s">
        <v>51</v>
      </c>
      <c r="B1" s="36" t="s">
        <v>100</v>
      </c>
      <c r="C1" s="33" t="s">
        <v>118</v>
      </c>
      <c r="D1" s="125" t="s">
        <v>119</v>
      </c>
      <c r="E1" s="33" t="s">
        <v>101</v>
      </c>
      <c r="H1" s="37"/>
      <c r="I1" s="17"/>
    </row>
    <row r="2" spans="1:17" x14ac:dyDescent="0.25">
      <c r="A2" s="25" t="s">
        <v>125</v>
      </c>
      <c r="B2" s="8" t="s">
        <v>62</v>
      </c>
      <c r="C2" s="1" t="s">
        <v>63</v>
      </c>
      <c r="D2" s="114"/>
      <c r="E2" s="2"/>
      <c r="H2" s="38"/>
      <c r="I2" s="76">
        <v>76953103030</v>
      </c>
      <c r="M2" s="15"/>
      <c r="N2" s="15"/>
    </row>
    <row r="3" spans="1:17" ht="21" x14ac:dyDescent="0.25">
      <c r="A3" s="25">
        <v>1</v>
      </c>
      <c r="B3" s="8" t="s">
        <v>64</v>
      </c>
      <c r="C3" s="1" t="s">
        <v>65</v>
      </c>
      <c r="D3" s="95">
        <f ca="1">BCKetQuaHoatDong_06028!D7/Khac_06030!I8*12</f>
        <v>9.8250953103317783E-3</v>
      </c>
      <c r="E3" s="57">
        <v>1.0184609074758023E-2</v>
      </c>
      <c r="G3" s="63"/>
      <c r="H3" s="38"/>
      <c r="I3" s="76">
        <v>76998830088</v>
      </c>
      <c r="L3" s="15"/>
      <c r="M3" s="15"/>
      <c r="N3" s="15"/>
      <c r="Q3" s="15"/>
    </row>
    <row r="4" spans="1:17" ht="21" x14ac:dyDescent="0.25">
      <c r="A4" s="25">
        <v>2</v>
      </c>
      <c r="B4" s="8" t="s">
        <v>66</v>
      </c>
      <c r="C4" s="1" t="s">
        <v>67</v>
      </c>
      <c r="D4" s="95">
        <f ca="1">BCKetQuaHoatDong_06028!D8/Khac_06030!I8*12</f>
        <v>3.8124311418072151E-3</v>
      </c>
      <c r="E4" s="57">
        <v>3.8582403395264397E-3</v>
      </c>
      <c r="G4" s="63"/>
      <c r="H4" s="38"/>
      <c r="I4" s="76">
        <v>76781283483</v>
      </c>
      <c r="L4" s="15"/>
      <c r="M4" s="15"/>
      <c r="N4" s="15"/>
      <c r="Q4" s="15"/>
    </row>
    <row r="5" spans="1:17" ht="52.5" x14ac:dyDescent="0.25">
      <c r="A5" s="25">
        <v>3</v>
      </c>
      <c r="B5" s="8" t="s">
        <v>212</v>
      </c>
      <c r="C5" s="1" t="s">
        <v>213</v>
      </c>
      <c r="D5" s="95">
        <f ca="1">BCKetQuaHoatDong_06028!D9/Khac_06030!I8*12</f>
        <v>3.4142731419560032E-3</v>
      </c>
      <c r="E5" s="57">
        <v>3.4410014693978951E-3</v>
      </c>
      <c r="G5" s="63"/>
      <c r="H5" s="38"/>
      <c r="I5" s="76">
        <v>77648255251</v>
      </c>
      <c r="L5" s="15"/>
      <c r="M5" s="15"/>
      <c r="N5" s="15"/>
      <c r="Q5" s="15"/>
    </row>
    <row r="6" spans="1:17" ht="31.5" x14ac:dyDescent="0.25">
      <c r="A6" s="25">
        <v>4</v>
      </c>
      <c r="B6" s="8" t="s">
        <v>68</v>
      </c>
      <c r="C6" s="1" t="s">
        <v>69</v>
      </c>
      <c r="D6" s="95">
        <f ca="1">BCKetQuaHoatDong_06028!D10/Khac_06030!I8*12</f>
        <v>0</v>
      </c>
      <c r="E6" s="57">
        <v>0</v>
      </c>
      <c r="G6" s="63"/>
      <c r="H6" s="38"/>
      <c r="I6" s="76">
        <v>78230777701</v>
      </c>
      <c r="L6" s="15"/>
      <c r="M6" s="15"/>
      <c r="N6" s="15"/>
      <c r="Q6" s="15"/>
    </row>
    <row r="7" spans="1:17" ht="42" x14ac:dyDescent="0.25">
      <c r="A7" s="25">
        <v>5</v>
      </c>
      <c r="B7" s="8" t="s">
        <v>70</v>
      </c>
      <c r="C7" s="1" t="s">
        <v>71</v>
      </c>
      <c r="D7" s="95">
        <f ca="1">BCKetQuaHoatDong_06028!D11/Khac_06030!I8*12</f>
        <v>1.0863596290226259E-3</v>
      </c>
      <c r="E7" s="57">
        <v>1.0948637484240365E-3</v>
      </c>
      <c r="G7" s="63"/>
      <c r="H7" s="38"/>
      <c r="I7" s="76"/>
      <c r="L7" s="15"/>
      <c r="M7" s="15"/>
      <c r="N7" s="15"/>
      <c r="Q7" s="15"/>
    </row>
    <row r="8" spans="1:17" ht="24" customHeight="1" x14ac:dyDescent="0.25">
      <c r="A8" s="25">
        <v>6</v>
      </c>
      <c r="B8" s="8" t="s">
        <v>72</v>
      </c>
      <c r="C8" s="1" t="s">
        <v>73</v>
      </c>
      <c r="D8" s="95">
        <f ca="1">BCKetQuaHoatDong_06028!D6/Khac_06030!I8*12</f>
        <v>2.0871252344770372E-2</v>
      </c>
      <c r="E8" s="57">
        <v>2.1151782761316341E-2</v>
      </c>
      <c r="G8" s="63"/>
      <c r="H8" s="37" t="s">
        <v>226</v>
      </c>
      <c r="I8" s="26">
        <f>AVERAGE(I2:I6)</f>
        <v>77322449910.600006</v>
      </c>
      <c r="L8" s="15"/>
      <c r="M8" s="15"/>
      <c r="N8" s="15"/>
      <c r="Q8" s="15"/>
    </row>
    <row r="9" spans="1:17" ht="42" x14ac:dyDescent="0.25">
      <c r="A9" s="25">
        <v>7</v>
      </c>
      <c r="B9" s="8" t="s">
        <v>268</v>
      </c>
      <c r="C9" s="1" t="s">
        <v>74</v>
      </c>
      <c r="D9" s="115">
        <f>(H10+I10)/(2*I8)*12</f>
        <v>0.85640271456171391</v>
      </c>
      <c r="E9" s="58">
        <v>0.82557336852820984</v>
      </c>
      <c r="G9" s="63"/>
      <c r="H9" s="82" t="s">
        <v>227</v>
      </c>
      <c r="I9" s="82" t="s">
        <v>228</v>
      </c>
      <c r="L9" s="15"/>
      <c r="M9" s="15"/>
      <c r="N9" s="15"/>
      <c r="Q9" s="15"/>
    </row>
    <row r="10" spans="1:17" x14ac:dyDescent="0.25">
      <c r="A10" s="25" t="s">
        <v>151</v>
      </c>
      <c r="B10" s="8" t="s">
        <v>75</v>
      </c>
      <c r="C10" s="1" t="s">
        <v>76</v>
      </c>
      <c r="D10" s="93"/>
      <c r="E10" s="4"/>
      <c r="G10" s="63"/>
      <c r="H10" s="86">
        <v>10541626000</v>
      </c>
      <c r="I10" s="86">
        <v>494900000</v>
      </c>
      <c r="L10" s="15"/>
      <c r="M10" s="15"/>
      <c r="N10" s="15"/>
      <c r="Q10" s="15"/>
    </row>
    <row r="11" spans="1:17" x14ac:dyDescent="0.25">
      <c r="A11" s="127">
        <v>1</v>
      </c>
      <c r="B11" s="8" t="s">
        <v>77</v>
      </c>
      <c r="C11" s="1" t="s">
        <v>78</v>
      </c>
      <c r="D11" s="93"/>
      <c r="E11" s="4"/>
      <c r="G11" s="63"/>
      <c r="L11" s="15"/>
      <c r="M11" s="15"/>
      <c r="N11" s="15"/>
      <c r="Q11" s="15"/>
    </row>
    <row r="12" spans="1:17" x14ac:dyDescent="0.25">
      <c r="A12" s="128"/>
      <c r="B12" s="8" t="s">
        <v>79</v>
      </c>
      <c r="C12" s="1" t="s">
        <v>80</v>
      </c>
      <c r="D12" s="93">
        <f>E20</f>
        <v>76464775900</v>
      </c>
      <c r="E12" s="4">
        <v>76429554400</v>
      </c>
      <c r="F12" s="63">
        <f>D13+D15+D17-D21</f>
        <v>0</v>
      </c>
      <c r="G12" s="63"/>
      <c r="L12" s="15"/>
      <c r="M12" s="15"/>
      <c r="N12" s="15"/>
      <c r="Q12" s="15"/>
    </row>
    <row r="13" spans="1:17" x14ac:dyDescent="0.25">
      <c r="A13" s="129"/>
      <c r="B13" s="8" t="s">
        <v>81</v>
      </c>
      <c r="C13" s="1" t="s">
        <v>82</v>
      </c>
      <c r="D13" s="94">
        <f>E21</f>
        <v>7646477.5899999999</v>
      </c>
      <c r="E13" s="59">
        <v>7642955.4400000004</v>
      </c>
      <c r="G13" s="63"/>
      <c r="L13" s="15"/>
      <c r="M13" s="15"/>
      <c r="N13" s="15"/>
      <c r="Q13" s="15"/>
    </row>
    <row r="14" spans="1:17" x14ac:dyDescent="0.25">
      <c r="A14" s="127">
        <v>2</v>
      </c>
      <c r="B14" s="8" t="s">
        <v>83</v>
      </c>
      <c r="C14" s="1" t="s">
        <v>84</v>
      </c>
      <c r="D14" s="94"/>
      <c r="E14" s="4"/>
      <c r="G14" s="63"/>
      <c r="L14" s="15"/>
      <c r="M14" s="15"/>
      <c r="N14" s="15"/>
      <c r="Q14" s="15"/>
    </row>
    <row r="15" spans="1:17" x14ac:dyDescent="0.25">
      <c r="A15" s="128"/>
      <c r="B15" s="8" t="s">
        <v>85</v>
      </c>
      <c r="C15" s="1" t="s">
        <v>86</v>
      </c>
      <c r="D15" s="94">
        <f>D16/10000</f>
        <v>97.94</v>
      </c>
      <c r="E15" s="59">
        <v>9949</v>
      </c>
      <c r="G15" s="63"/>
      <c r="L15" s="15"/>
      <c r="M15" s="15"/>
      <c r="N15" s="15"/>
      <c r="Q15" s="15"/>
    </row>
    <row r="16" spans="1:17" x14ac:dyDescent="0.25">
      <c r="A16" s="128"/>
      <c r="B16" s="8" t="s">
        <v>87</v>
      </c>
      <c r="C16" s="1" t="s">
        <v>88</v>
      </c>
      <c r="D16" s="94">
        <v>979400</v>
      </c>
      <c r="E16" s="4">
        <v>99490000</v>
      </c>
      <c r="G16" s="63"/>
      <c r="L16" s="15"/>
      <c r="M16" s="15"/>
      <c r="N16" s="15"/>
      <c r="Q16" s="15"/>
    </row>
    <row r="17" spans="1:17" x14ac:dyDescent="0.25">
      <c r="A17" s="128"/>
      <c r="B17" s="8" t="s">
        <v>195</v>
      </c>
      <c r="C17" s="1" t="s">
        <v>204</v>
      </c>
      <c r="D17" s="64">
        <f>D18/10000</f>
        <v>-4031.18</v>
      </c>
      <c r="E17" s="64">
        <v>-6426.85</v>
      </c>
      <c r="G17" s="63"/>
      <c r="L17" s="15"/>
      <c r="M17" s="15"/>
      <c r="N17" s="15"/>
      <c r="Q17" s="15"/>
    </row>
    <row r="18" spans="1:17" ht="21" x14ac:dyDescent="0.25">
      <c r="A18" s="129"/>
      <c r="B18" s="8" t="s">
        <v>196</v>
      </c>
      <c r="C18" s="1" t="s">
        <v>205</v>
      </c>
      <c r="D18" s="64">
        <v>-40311800</v>
      </c>
      <c r="E18" s="4">
        <v>-64268500</v>
      </c>
      <c r="G18" s="63"/>
      <c r="L18" s="15"/>
      <c r="M18" s="15"/>
      <c r="N18" s="15"/>
      <c r="Q18" s="15"/>
    </row>
    <row r="19" spans="1:17" x14ac:dyDescent="0.25">
      <c r="A19" s="127">
        <v>3</v>
      </c>
      <c r="B19" s="8" t="s">
        <v>89</v>
      </c>
      <c r="C19" s="1" t="s">
        <v>90</v>
      </c>
      <c r="D19" s="94"/>
      <c r="E19" s="4"/>
      <c r="G19" s="63"/>
      <c r="L19" s="15"/>
      <c r="M19" s="15"/>
      <c r="N19" s="15"/>
      <c r="Q19" s="15"/>
    </row>
    <row r="20" spans="1:17" x14ac:dyDescent="0.25">
      <c r="A20" s="128"/>
      <c r="B20" s="8" t="s">
        <v>197</v>
      </c>
      <c r="C20" s="1" t="s">
        <v>91</v>
      </c>
      <c r="D20" s="94">
        <f>D21*10000</f>
        <v>76425443500</v>
      </c>
      <c r="E20" s="4">
        <v>76464775900</v>
      </c>
      <c r="G20" s="63"/>
      <c r="L20" s="15"/>
      <c r="M20" s="15"/>
      <c r="N20" s="15"/>
      <c r="Q20" s="15"/>
    </row>
    <row r="21" spans="1:17" x14ac:dyDescent="0.25">
      <c r="A21" s="129"/>
      <c r="B21" s="8" t="s">
        <v>198</v>
      </c>
      <c r="C21" s="1" t="s">
        <v>92</v>
      </c>
      <c r="D21" s="94">
        <f>BCTaiSan_06027!D27</f>
        <v>7642544.3499999996</v>
      </c>
      <c r="E21" s="59">
        <v>7646477.5899999999</v>
      </c>
      <c r="G21" s="63"/>
      <c r="L21" s="15"/>
      <c r="M21" s="15"/>
      <c r="N21" s="15"/>
      <c r="Q21" s="15"/>
    </row>
    <row r="22" spans="1:17" ht="21" x14ac:dyDescent="0.25">
      <c r="A22" s="25">
        <v>4</v>
      </c>
      <c r="B22" s="8" t="s">
        <v>93</v>
      </c>
      <c r="C22" s="1" t="s">
        <v>94</v>
      </c>
      <c r="D22" s="95">
        <v>0.85250000000000004</v>
      </c>
      <c r="E22" s="57">
        <v>0.85219999999999996</v>
      </c>
      <c r="G22" s="63"/>
      <c r="L22" s="15"/>
      <c r="M22" s="15"/>
      <c r="N22" s="15"/>
      <c r="Q22" s="15"/>
    </row>
    <row r="23" spans="1:17" ht="21" x14ac:dyDescent="0.25">
      <c r="A23" s="25">
        <v>5</v>
      </c>
      <c r="B23" s="8" t="s">
        <v>95</v>
      </c>
      <c r="C23" s="1" t="s">
        <v>96</v>
      </c>
      <c r="D23" s="95">
        <v>0.97519999999999996</v>
      </c>
      <c r="E23" s="57">
        <v>0.97470000000000001</v>
      </c>
      <c r="G23" s="63"/>
      <c r="L23" s="15"/>
      <c r="M23" s="15"/>
      <c r="N23" s="15"/>
      <c r="Q23" s="15"/>
    </row>
    <row r="24" spans="1:17" ht="21" x14ac:dyDescent="0.25">
      <c r="A24" s="25">
        <v>6</v>
      </c>
      <c r="B24" s="8" t="s">
        <v>97</v>
      </c>
      <c r="C24" s="1" t="s">
        <v>98</v>
      </c>
      <c r="D24" s="95">
        <v>1E-4</v>
      </c>
      <c r="E24" s="57">
        <v>1E-4</v>
      </c>
      <c r="G24" s="63"/>
      <c r="L24" s="15"/>
      <c r="M24" s="15"/>
      <c r="N24" s="15"/>
      <c r="Q24" s="15"/>
    </row>
    <row r="25" spans="1:17" ht="21" x14ac:dyDescent="0.25">
      <c r="A25" s="25">
        <v>7</v>
      </c>
      <c r="B25" s="8" t="s">
        <v>199</v>
      </c>
      <c r="C25" s="1" t="s">
        <v>211</v>
      </c>
      <c r="D25" s="96">
        <v>142</v>
      </c>
      <c r="E25" s="60">
        <v>156</v>
      </c>
      <c r="G25" s="63"/>
      <c r="L25" s="15"/>
      <c r="M25" s="15"/>
      <c r="N25" s="15"/>
      <c r="Q25" s="15"/>
    </row>
    <row r="26" spans="1:17" x14ac:dyDescent="0.25">
      <c r="A26" s="25">
        <v>8</v>
      </c>
      <c r="B26" s="8" t="s">
        <v>200</v>
      </c>
      <c r="C26" s="1" t="s">
        <v>99</v>
      </c>
      <c r="D26" s="97">
        <f>BCTaiSan_06027!D28</f>
        <v>10236</v>
      </c>
      <c r="E26" s="73">
        <v>9973</v>
      </c>
      <c r="G26" s="63"/>
      <c r="L26" s="15"/>
      <c r="M26" s="15"/>
      <c r="N26" s="15"/>
      <c r="Q26" s="15"/>
    </row>
    <row r="27" spans="1:17" x14ac:dyDescent="0.25">
      <c r="L27" s="15"/>
      <c r="N27" s="15"/>
      <c r="Q27" s="15"/>
    </row>
    <row r="28" spans="1:17" x14ac:dyDescent="0.25">
      <c r="L28" s="15"/>
      <c r="N28" s="15"/>
      <c r="Q28" s="15"/>
    </row>
    <row r="29" spans="1:17" x14ac:dyDescent="0.25">
      <c r="L29" s="15"/>
      <c r="N29" s="15"/>
      <c r="Q29" s="15"/>
    </row>
    <row r="30" spans="1:17" x14ac:dyDescent="0.25">
      <c r="L30" s="15"/>
      <c r="N30" s="15"/>
      <c r="Q30" s="15"/>
    </row>
    <row r="31" spans="1:17" x14ac:dyDescent="0.25">
      <c r="L31" s="15"/>
      <c r="N31" s="15"/>
      <c r="Q31" s="15"/>
    </row>
    <row r="32" spans="1:17" x14ac:dyDescent="0.25">
      <c r="L32" s="15"/>
      <c r="N32" s="15"/>
      <c r="Q32" s="15"/>
    </row>
  </sheetData>
  <mergeCells count="3">
    <mergeCell ref="A11:A13"/>
    <mergeCell ref="A14:A18"/>
    <mergeCell ref="A19:A21"/>
  </mergeCells>
  <pageMargins left="0.33" right="0.46" top="0.75" bottom="0.75" header="0.3" footer="0.3"/>
  <pageSetup orientation="portrait" r:id="rId1"/>
  <header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ec3456182fe6430286e6c4e7ec7230a0.psdsxs" Id="Rdb6f0a5320a94103" /><Relationship Type="http://schemas.openxmlformats.org/package/2006/relationships/digital-signature/signature" Target="/package/services/digital-signature/xml-signature/096e806f6d4d4a169667dc20c4eb75a6.psdsxs" Id="Rec8c6b284c274549"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/riqTy03PabH1nlh7FlVkR9aslg=</DigestValue>
    </Reference>
    <Reference Type="http://www.w3.org/2000/09/xmldsig#Object" URI="#idOfficeObject">
      <DigestMethod Algorithm="http://www.w3.org/2000/09/xmldsig#sha1"/>
      <DigestValue>iC9Hy0C2NcxZOYHcDbCIOFlWM7E=</DigestValue>
    </Reference>
    <Reference Type="http://uri.etsi.org/01903#SignedProperties" URI="#idSignedProperties">
      <Transforms>
        <Transform Algorithm="http://www.w3.org/TR/2001/REC-xml-c14n-20010315"/>
      </Transforms>
      <DigestMethod Algorithm="http://www.w3.org/2000/09/xmldsig#sha1"/>
      <DigestValue>2afTcQO3qVLzdyjROx/vy2C+FbU=</DigestValue>
    </Reference>
  </SignedInfo>
  <SignatureValue>vZVaBNhl9F4abOFvl82dVTrBtxNZACuwy8/4xrBV3wZ8kgQC49lzLBAaUMRmVrePNhS0Fl4gkTbM
QXfOiRsNHpMX1cB1opAUU4zOlqkH191Qc932ZZ8DyalZViZmNYprIT0DFx9SljUzirNgVIMorW8Z
t8dtgzEx73EsoM7qYY0=</SignatureValue>
  <KeyInfo>
    <X509Data>
      <X509Certificate>MIIF1zCCA7+gAwIBAgIQVAET+aA0+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7xV0Ue2fYsPnnAKaZjWEJY0vp7DwejHK6epP1In+dKTQo+Ak/stMsn52Ki+UvhtUHZhVmbHLnb0UeUuylr45Kp9nG7T6HL01QNsx2cfbCoCs3dkyXbUWUF4YaetdjPT2YOnJlRl/dP8Nh5dAMGfhjPoPTeuZwJp9xOkrQIDAQABo4IBtjCCAbIwcAYIKwYBBQUHAQEEZDBiMDIGCCsGAQUFBzAChiZodHRwOi8vcHViLnZucHQtY2Eudm4vY2VydHMvdm5wdGNhLmNlcjAsBggrBgEFBQcwAYYgaHR0cDovL29jc3Audm5wdC1jYS52bi9yZXNwb25kZXIwHQYDVR0OBBYEFAjLomI55LPS8rl8iQfH5qMTP8zd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IQYDVR0RBBowGIEWaHNzdmlldG5hbUBoc2JjLmNvbS52bjANBgkqhkiG9w0BAQUFAAOCAgEAJ5opyt95GwPchxm/ZcSmIEfIASI6eCyI/Sa1jmwWy03RsiJXDdACKX7/HA31Qo2SYQPUgQtR1NeJiKDqRX8yiAzlNVQkT6ASdxfLI6D1w8kkaGhv52MvKGTttPupic5k5MgF3f0kS841vyTCtZZkfzsYJYy/0jki2T+xPTDp/rejnoNJYo6yZ6ipu478uR6tMbrcxLqHZa2YdaYHF3RT5lz3l9aD/C5AxIYjUF1rRE9HhKWB1ZWGZWXSjaqZ9IQG+lorBz8rW/9LDW+rGBT7tNZjsZBmgYDEQroHo3xz4vgk8een3cDaGiBNTkYSHT/17I2t+YdbXls2UJAQMwHKOZuyvcDLkhv3ANhMxy5nbW9d9vdXVDbaFcrmmQiAq2Iyt5y6lkZTmnXrXaxDuSZmU0p7zDUU/PdpIENtPejhUzCgp+Yh5DkkBPl5H+OA47Q8u0EJrDPOkI7FOV/paJgGwsoOvUm0Me7Kkt545eyHStKM9pAOaiZXbor+aEsSf3O6DrWJYRYn2RFCn7LLPNeBfLZMrKUioNzEO2nNTxxbbzrKFfqCQpJTTRraeidI7TPqZ3Z6ao9dnw+jpt3O14q2YShSxIS5HGMoIs8gkf12uERJ0vsrxzw4Luc4Ro48BYYdUH5RQGcp1ehIw3/lPQdfCTe2/tLLmrfwUCvZiWf9JN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D4YddJbSVFIG4f45ddAiW+J8oL8=</DigestValue>
      </Reference>
      <Reference URI="/xl/calcChain.xml?ContentType=application/vnd.openxmlformats-officedocument.spreadsheetml.calcChain+xml">
        <DigestMethod Algorithm="http://www.w3.org/2000/09/xmldsig#sha1"/>
        <DigestValue>J0uXLFrZnvfuSqFk/aak7ik5vv0=</DigestValue>
      </Reference>
      <Reference URI="/xl/printerSettings/printerSettings1.bin?ContentType=application/vnd.openxmlformats-officedocument.spreadsheetml.printerSettings">
        <DigestMethod Algorithm="http://www.w3.org/2000/09/xmldsig#sha1"/>
        <DigestValue>ap/YwBxwQZGzfOIH4uPh/MCrDMA=</DigestValue>
      </Reference>
      <Reference URI="/xl/printerSettings/printerSettings2.bin?ContentType=application/vnd.openxmlformats-officedocument.spreadsheetml.printerSettings">
        <DigestMethod Algorithm="http://www.w3.org/2000/09/xmldsig#sha1"/>
        <DigestValue>ap/YwBxwQZGzfOIH4uPh/MCrDMA=</DigestValue>
      </Reference>
      <Reference URI="/xl/printerSettings/printerSettings3.bin?ContentType=application/vnd.openxmlformats-officedocument.spreadsheetml.printerSettings">
        <DigestMethod Algorithm="http://www.w3.org/2000/09/xmldsig#sha1"/>
        <DigestValue>1DQWn3y+JVFUCnymM427oc9Ol/Y=</DigestValue>
      </Reference>
      <Reference URI="/xl/printerSettings/printerSettings4.bin?ContentType=application/vnd.openxmlformats-officedocument.spreadsheetml.printerSettings">
        <DigestMethod Algorithm="http://www.w3.org/2000/09/xmldsig#sha1"/>
        <DigestValue>ap/YwBxwQZGzfOIH4uPh/MCrDMA=</DigestValue>
      </Reference>
      <Reference URI="/xl/printerSettings/printerSettings5.bin?ContentType=application/vnd.openxmlformats-officedocument.spreadsheetml.printerSettings">
        <DigestMethod Algorithm="http://www.w3.org/2000/09/xmldsig#sha1"/>
        <DigestValue>OXhNsxbrfG0k9qeS3k2hVwFMSUI=</DigestValue>
      </Reference>
      <Reference URI="/xl/sharedStrings.xml?ContentType=application/vnd.openxmlformats-officedocument.spreadsheetml.sharedStrings+xml">
        <DigestMethod Algorithm="http://www.w3.org/2000/09/xmldsig#sha1"/>
        <DigestValue>Wkw4+6WGm2jZ5H66y6gbdxinxhQ=</DigestValue>
      </Reference>
      <Reference URI="/xl/styles.xml?ContentType=application/vnd.openxmlformats-officedocument.spreadsheetml.styles+xml">
        <DigestMethod Algorithm="http://www.w3.org/2000/09/xmldsig#sha1"/>
        <DigestValue>iPiY1TAz/emoWaxviuTg+wevFcM=</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8RJ4Oz+ias6ToT1d3SF7W4pF0+k=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NkB0LERPnmd16felt0DklVpc2vM=</DigestValue>
      </Reference>
      <Reference URI="/xl/worksheets/sheet2.xml?ContentType=application/vnd.openxmlformats-officedocument.spreadsheetml.worksheet+xml">
        <DigestMethod Algorithm="http://www.w3.org/2000/09/xmldsig#sha1"/>
        <DigestValue>CZCqytZVT3oyP7sYRgN0gGfRHys=</DigestValue>
      </Reference>
      <Reference URI="/xl/worksheets/sheet3.xml?ContentType=application/vnd.openxmlformats-officedocument.spreadsheetml.worksheet+xml">
        <DigestMethod Algorithm="http://www.w3.org/2000/09/xmldsig#sha1"/>
        <DigestValue>8iDU9I4cdcDdk4Pbn2oRqGxO6BE=</DigestValue>
      </Reference>
      <Reference URI="/xl/worksheets/sheet4.xml?ContentType=application/vnd.openxmlformats-officedocument.spreadsheetml.worksheet+xml">
        <DigestMethod Algorithm="http://www.w3.org/2000/09/xmldsig#sha1"/>
        <DigestValue>Il2kd2hZ5+8OzKChWyUFxOcQ16Q=</DigestValue>
      </Reference>
      <Reference URI="/xl/worksheets/sheet5.xml?ContentType=application/vnd.openxmlformats-officedocument.spreadsheetml.worksheet+xml">
        <DigestMethod Algorithm="http://www.w3.org/2000/09/xmldsig#sha1"/>
        <DigestValue>0F1b0COZIzzptuZmS3kl9+S6qwU=</DigestValue>
      </Reference>
    </Manifest>
    <SignatureProperties>
      <SignatureProperty Id="idSignatureTime" Target="#idPackageSignature">
        <mdssi:SignatureTime xmlns:mdssi="http://schemas.openxmlformats.org/package/2006/digital-signature">
          <mdssi:Format>YYYY-MM-DDThh:mm:ssTZD</mdssi:Format>
          <mdssi:Value>2016-05-09T10:24:13Z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15.0</OfficeVersion>
          <ApplicationVersion>15.0</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2016-05-09T10:24:13Z</xd:SigningTime>
          <xd:SigningCertificate>
            <xd:Cert>
              <xd:CertDigest>
                <DigestMethod Algorithm="http://www.w3.org/2000/09/xmldsig#sha1"/>
                <DigestValue>Z7bb32bZq1DSwMQUI8SPSnP1DRk=</DigestValue>
              </xd:CertDigest>
              <xd:IssuerSerial>
                <X509IssuerName>CN=VNPT Certification Authority, OU=VNPT-CA Trust Network, O=VNPT Group, C=VN</X509IssuerName>
                <X509SerialNumber>111660749085968047891211700797026577910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Tong quat</vt:lpstr>
      <vt:lpstr>BCTaiSan_06027</vt:lpstr>
      <vt:lpstr>BCKetQuaHoatDong_06028</vt:lpstr>
      <vt:lpstr>BCDanhMucDauTu_06029</vt:lpstr>
      <vt:lpstr>Khac_06030</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Tam T T LE</cp:lastModifiedBy>
  <cp:lastPrinted>2016-04-15T08:17:04Z</cp:lastPrinted>
  <dcterms:created xsi:type="dcterms:W3CDTF">2013-07-15T10:49:12Z</dcterms:created>
  <dcterms:modified xsi:type="dcterms:W3CDTF">2016-05-09T10:24:12Z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